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-15" yWindow="-15" windowWidth="10410" windowHeight="8175" activeTab="1"/>
  </bookViews>
  <sheets>
    <sheet name="Regler" sheetId="11" r:id="rId1"/>
    <sheet name="Udvikling" sheetId="8" r:id="rId2"/>
    <sheet name="F3K_2018" sheetId="16" r:id="rId3"/>
    <sheet name="F3K_2017" sheetId="15" r:id="rId4"/>
    <sheet name="F3K_2016" sheetId="14" r:id="rId5"/>
    <sheet name="F3K_2015" sheetId="13" r:id="rId6"/>
    <sheet name="F3K_2014" sheetId="12" r:id="rId7"/>
    <sheet name="F3K_2013" sheetId="10" r:id="rId8"/>
    <sheet name="F3K_2012" sheetId="9" r:id="rId9"/>
    <sheet name="F3K_2011" sheetId="5" r:id="rId10"/>
    <sheet name="F3K_2010" sheetId="6" r:id="rId11"/>
    <sheet name="F3K_2009" sheetId="7" r:id="rId12"/>
  </sheets>
  <calcPr calcId="145621"/>
</workbook>
</file>

<file path=xl/calcChain.xml><?xml version="1.0" encoding="utf-8"?>
<calcChain xmlns="http://schemas.openxmlformats.org/spreadsheetml/2006/main">
  <c r="G119" i="8" l="1"/>
  <c r="H119" i="8"/>
  <c r="I119" i="8"/>
  <c r="J119" i="8"/>
  <c r="K119" i="8"/>
  <c r="L119" i="8"/>
  <c r="M119" i="8"/>
  <c r="G120" i="8"/>
  <c r="H120" i="8"/>
  <c r="I120" i="8"/>
  <c r="J120" i="8"/>
  <c r="K120" i="8"/>
  <c r="L120" i="8"/>
  <c r="M120" i="8"/>
  <c r="G121" i="8"/>
  <c r="H121" i="8"/>
  <c r="I121" i="8"/>
  <c r="J121" i="8"/>
  <c r="K121" i="8"/>
  <c r="L121" i="8"/>
  <c r="M121" i="8"/>
  <c r="G122" i="8"/>
  <c r="H122" i="8"/>
  <c r="I122" i="8"/>
  <c r="J122" i="8"/>
  <c r="K122" i="8"/>
  <c r="L122" i="8"/>
  <c r="M122" i="8"/>
  <c r="G124" i="8"/>
  <c r="H124" i="8"/>
  <c r="I124" i="8"/>
  <c r="J124" i="8"/>
  <c r="K124" i="8"/>
  <c r="L124" i="8"/>
  <c r="M124" i="8"/>
  <c r="G125" i="8"/>
  <c r="H125" i="8"/>
  <c r="I125" i="8"/>
  <c r="J125" i="8"/>
  <c r="K125" i="8"/>
  <c r="L125" i="8"/>
  <c r="M125" i="8"/>
  <c r="G126" i="8"/>
  <c r="H126" i="8"/>
  <c r="I126" i="8"/>
  <c r="J126" i="8"/>
  <c r="K126" i="8"/>
  <c r="L126" i="8"/>
  <c r="M126" i="8"/>
  <c r="G127" i="8"/>
  <c r="H127" i="8"/>
  <c r="I127" i="8"/>
  <c r="J127" i="8"/>
  <c r="K127" i="8"/>
  <c r="L127" i="8"/>
  <c r="M127" i="8"/>
  <c r="W9" i="9"/>
  <c r="W10" i="9"/>
  <c r="W11" i="9"/>
  <c r="W12" i="9"/>
  <c r="W13" i="9"/>
  <c r="W14" i="9"/>
  <c r="W15" i="9"/>
  <c r="W16" i="9"/>
  <c r="W17" i="9"/>
  <c r="W18" i="9"/>
  <c r="W19" i="9"/>
  <c r="W20" i="9"/>
  <c r="W8" i="9"/>
  <c r="W9" i="12"/>
  <c r="X9" i="12"/>
  <c r="W10" i="12"/>
  <c r="X10" i="12"/>
  <c r="W11" i="12"/>
  <c r="X11" i="12"/>
  <c r="W12" i="12"/>
  <c r="X12" i="12"/>
  <c r="W13" i="12"/>
  <c r="X13" i="12"/>
  <c r="W14" i="12"/>
  <c r="X14" i="12"/>
  <c r="W15" i="12"/>
  <c r="X15" i="12"/>
  <c r="W16" i="12"/>
  <c r="X16" i="12"/>
  <c r="W17" i="12"/>
  <c r="X17" i="12"/>
  <c r="W18" i="12"/>
  <c r="X18" i="12"/>
  <c r="X8" i="12"/>
  <c r="W8" i="12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8" i="14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8" i="15"/>
  <c r="W9" i="13"/>
  <c r="W10" i="13"/>
  <c r="W11" i="13"/>
  <c r="W12" i="13"/>
  <c r="W13" i="13"/>
  <c r="W14" i="13"/>
  <c r="W15" i="13"/>
  <c r="W16" i="13"/>
  <c r="W17" i="13"/>
  <c r="W18" i="13"/>
  <c r="W8" i="13"/>
  <c r="X9" i="13"/>
  <c r="X10" i="13"/>
  <c r="X11" i="13"/>
  <c r="X12" i="13"/>
  <c r="X13" i="13"/>
  <c r="X14" i="13"/>
  <c r="X15" i="13"/>
  <c r="X16" i="13"/>
  <c r="X17" i="13"/>
  <c r="X18" i="13"/>
  <c r="X8" i="13"/>
  <c r="W9" i="16"/>
  <c r="W10" i="16"/>
  <c r="W11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8" i="16"/>
  <c r="X8" i="16"/>
  <c r="W9" i="10" l="1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8" i="10"/>
  <c r="X8" i="10"/>
  <c r="W11" i="7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8" i="14"/>
  <c r="X27" i="16"/>
  <c r="X26" i="16"/>
  <c r="X25" i="16"/>
  <c r="X24" i="16"/>
  <c r="X23" i="16"/>
  <c r="X22" i="16"/>
  <c r="X21" i="16"/>
  <c r="X20" i="16"/>
  <c r="X19" i="16"/>
  <c r="X18" i="16"/>
  <c r="X17" i="16"/>
  <c r="X16" i="16"/>
  <c r="X15" i="16"/>
  <c r="X14" i="16"/>
  <c r="X13" i="16"/>
  <c r="X12" i="16"/>
  <c r="X11" i="16"/>
  <c r="X10" i="16"/>
  <c r="X9" i="16"/>
  <c r="X9" i="15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8" i="15"/>
  <c r="F124" i="16" l="1"/>
  <c r="F125" i="16"/>
  <c r="F126" i="16"/>
  <c r="F127" i="16"/>
  <c r="F128" i="16"/>
  <c r="F129" i="16"/>
  <c r="F123" i="16"/>
  <c r="E122" i="16"/>
  <c r="E123" i="16"/>
  <c r="E124" i="16"/>
  <c r="E125" i="16"/>
  <c r="E126" i="16"/>
  <c r="E127" i="16"/>
  <c r="E128" i="16"/>
  <c r="E129" i="16"/>
  <c r="E121" i="16"/>
  <c r="F106" i="16" l="1"/>
  <c r="F112" i="16"/>
  <c r="E112" i="16"/>
  <c r="F105" i="16"/>
  <c r="F107" i="16"/>
  <c r="F108" i="16"/>
  <c r="F109" i="16"/>
  <c r="F110" i="16"/>
  <c r="F111" i="16"/>
  <c r="F113" i="16"/>
  <c r="F114" i="16"/>
  <c r="F115" i="16"/>
  <c r="F116" i="16"/>
  <c r="E105" i="16"/>
  <c r="E106" i="16"/>
  <c r="E107" i="16"/>
  <c r="E108" i="16"/>
  <c r="E109" i="16"/>
  <c r="E110" i="16"/>
  <c r="E111" i="16"/>
  <c r="E113" i="16"/>
  <c r="E114" i="16"/>
  <c r="E115" i="16"/>
  <c r="E116" i="16"/>
  <c r="E104" i="16"/>
  <c r="K15" i="16" l="1"/>
  <c r="K14" i="16"/>
  <c r="K13" i="16"/>
  <c r="K12" i="16"/>
  <c r="K11" i="16"/>
  <c r="K8" i="16"/>
  <c r="N11" i="16" l="1"/>
  <c r="P12" i="16"/>
  <c r="P9" i="16"/>
  <c r="H91" i="16"/>
  <c r="G91" i="16"/>
  <c r="F91" i="16"/>
  <c r="E91" i="16"/>
  <c r="D91" i="16"/>
  <c r="C91" i="16"/>
  <c r="B91" i="16"/>
  <c r="H90" i="16"/>
  <c r="G90" i="16"/>
  <c r="F90" i="16"/>
  <c r="E90" i="16"/>
  <c r="D90" i="16"/>
  <c r="C90" i="16"/>
  <c r="B90" i="16"/>
  <c r="H89" i="16"/>
  <c r="G89" i="16"/>
  <c r="F89" i="16"/>
  <c r="E89" i="16"/>
  <c r="D89" i="16"/>
  <c r="C89" i="16"/>
  <c r="B89" i="16"/>
  <c r="H88" i="16"/>
  <c r="G88" i="16"/>
  <c r="F88" i="16"/>
  <c r="E88" i="16"/>
  <c r="D88" i="16"/>
  <c r="C88" i="16"/>
  <c r="B88" i="16"/>
  <c r="H87" i="16"/>
  <c r="G87" i="16"/>
  <c r="F87" i="16"/>
  <c r="E87" i="16"/>
  <c r="D87" i="16"/>
  <c r="C87" i="16"/>
  <c r="B87" i="16"/>
  <c r="H86" i="16"/>
  <c r="G86" i="16"/>
  <c r="F86" i="16"/>
  <c r="E86" i="16"/>
  <c r="D86" i="16"/>
  <c r="C86" i="16"/>
  <c r="B86" i="16"/>
  <c r="H85" i="16"/>
  <c r="G85" i="16"/>
  <c r="F85" i="16"/>
  <c r="E85" i="16"/>
  <c r="D85" i="16"/>
  <c r="C85" i="16"/>
  <c r="B85" i="16"/>
  <c r="H84" i="16"/>
  <c r="G84" i="16"/>
  <c r="F84" i="16"/>
  <c r="E84" i="16"/>
  <c r="D84" i="16"/>
  <c r="C84" i="16"/>
  <c r="B84" i="16"/>
  <c r="H83" i="16"/>
  <c r="G83" i="16"/>
  <c r="F83" i="16"/>
  <c r="E83" i="16"/>
  <c r="D83" i="16"/>
  <c r="C83" i="16"/>
  <c r="B83" i="16"/>
  <c r="H82" i="16"/>
  <c r="G82" i="16"/>
  <c r="F82" i="16"/>
  <c r="E82" i="16"/>
  <c r="D82" i="16"/>
  <c r="C82" i="16"/>
  <c r="B82" i="16"/>
  <c r="H81" i="16"/>
  <c r="G81" i="16"/>
  <c r="F81" i="16"/>
  <c r="E81" i="16"/>
  <c r="D81" i="16"/>
  <c r="C81" i="16"/>
  <c r="B81" i="16"/>
  <c r="H80" i="16"/>
  <c r="G80" i="16"/>
  <c r="F80" i="16"/>
  <c r="E80" i="16"/>
  <c r="D80" i="16"/>
  <c r="C80" i="16"/>
  <c r="B80" i="16"/>
  <c r="H79" i="16"/>
  <c r="G79" i="16"/>
  <c r="F79" i="16"/>
  <c r="E79" i="16"/>
  <c r="D79" i="16"/>
  <c r="C79" i="16"/>
  <c r="B79" i="16"/>
  <c r="H78" i="16"/>
  <c r="G78" i="16"/>
  <c r="F78" i="16"/>
  <c r="E78" i="16"/>
  <c r="D78" i="16"/>
  <c r="C78" i="16"/>
  <c r="B78" i="16"/>
  <c r="H77" i="16"/>
  <c r="G77" i="16"/>
  <c r="F77" i="16"/>
  <c r="E77" i="16"/>
  <c r="D77" i="16"/>
  <c r="C77" i="16"/>
  <c r="B77" i="16"/>
  <c r="H76" i="16"/>
  <c r="G76" i="16"/>
  <c r="F76" i="16"/>
  <c r="E76" i="16"/>
  <c r="D76" i="16"/>
  <c r="C76" i="16"/>
  <c r="B76" i="16"/>
  <c r="H75" i="16"/>
  <c r="G75" i="16"/>
  <c r="F75" i="16"/>
  <c r="E75" i="16"/>
  <c r="D75" i="16"/>
  <c r="C75" i="16"/>
  <c r="B75" i="16"/>
  <c r="H74" i="16"/>
  <c r="G74" i="16"/>
  <c r="F74" i="16"/>
  <c r="E74" i="16"/>
  <c r="D74" i="16"/>
  <c r="C74" i="16"/>
  <c r="B74" i="16"/>
  <c r="H73" i="16"/>
  <c r="G73" i="16"/>
  <c r="F73" i="16"/>
  <c r="E73" i="16"/>
  <c r="D73" i="16"/>
  <c r="C73" i="16"/>
  <c r="B73" i="16"/>
  <c r="H72" i="16"/>
  <c r="G72" i="16"/>
  <c r="F72" i="16"/>
  <c r="E72" i="16"/>
  <c r="D72" i="16"/>
  <c r="C72" i="16"/>
  <c r="B72" i="16"/>
  <c r="H68" i="16"/>
  <c r="G68" i="16"/>
  <c r="F68" i="16"/>
  <c r="E68" i="16"/>
  <c r="D68" i="16"/>
  <c r="C68" i="16"/>
  <c r="B68" i="16"/>
  <c r="H71" i="16"/>
  <c r="G71" i="16"/>
  <c r="F71" i="16"/>
  <c r="E71" i="16"/>
  <c r="D71" i="16"/>
  <c r="C71" i="16"/>
  <c r="B71" i="16"/>
  <c r="H69" i="16"/>
  <c r="G69" i="16"/>
  <c r="F69" i="16"/>
  <c r="E69" i="16"/>
  <c r="D69" i="16"/>
  <c r="C69" i="16"/>
  <c r="B69" i="16"/>
  <c r="H70" i="16"/>
  <c r="G70" i="16"/>
  <c r="F70" i="16"/>
  <c r="E70" i="16"/>
  <c r="D70" i="16"/>
  <c r="C70" i="16"/>
  <c r="B70" i="16"/>
  <c r="H67" i="16"/>
  <c r="G67" i="16"/>
  <c r="F67" i="16"/>
  <c r="E67" i="16"/>
  <c r="D67" i="16"/>
  <c r="H61" i="16"/>
  <c r="G61" i="16"/>
  <c r="F61" i="16"/>
  <c r="E61" i="16"/>
  <c r="D61" i="16"/>
  <c r="C61" i="16"/>
  <c r="B61" i="16"/>
  <c r="H60" i="16"/>
  <c r="G60" i="16"/>
  <c r="F60" i="16"/>
  <c r="E60" i="16"/>
  <c r="D60" i="16"/>
  <c r="C60" i="16"/>
  <c r="B60" i="16"/>
  <c r="H59" i="16"/>
  <c r="G59" i="16"/>
  <c r="F59" i="16"/>
  <c r="E59" i="16"/>
  <c r="D59" i="16"/>
  <c r="C59" i="16"/>
  <c r="B59" i="16"/>
  <c r="H58" i="16"/>
  <c r="G58" i="16"/>
  <c r="F58" i="16"/>
  <c r="E58" i="16"/>
  <c r="D58" i="16"/>
  <c r="C58" i="16"/>
  <c r="B58" i="16"/>
  <c r="H57" i="16"/>
  <c r="G57" i="16"/>
  <c r="F57" i="16"/>
  <c r="E57" i="16"/>
  <c r="D57" i="16"/>
  <c r="C57" i="16"/>
  <c r="B57" i="16"/>
  <c r="H56" i="16"/>
  <c r="G56" i="16"/>
  <c r="F56" i="16"/>
  <c r="E56" i="16"/>
  <c r="D56" i="16"/>
  <c r="C56" i="16"/>
  <c r="B56" i="16"/>
  <c r="H55" i="16"/>
  <c r="G55" i="16"/>
  <c r="F55" i="16"/>
  <c r="E55" i="16"/>
  <c r="D55" i="16"/>
  <c r="C55" i="16"/>
  <c r="B55" i="16"/>
  <c r="H54" i="16"/>
  <c r="G54" i="16"/>
  <c r="F54" i="16"/>
  <c r="E54" i="16"/>
  <c r="D54" i="16"/>
  <c r="C54" i="16"/>
  <c r="B54" i="16"/>
  <c r="H53" i="16"/>
  <c r="G53" i="16"/>
  <c r="F53" i="16"/>
  <c r="E53" i="16"/>
  <c r="D53" i="16"/>
  <c r="C53" i="16"/>
  <c r="B53" i="16"/>
  <c r="H52" i="16"/>
  <c r="G52" i="16"/>
  <c r="F52" i="16"/>
  <c r="E52" i="16"/>
  <c r="D52" i="16"/>
  <c r="C52" i="16"/>
  <c r="B52" i="16"/>
  <c r="H51" i="16"/>
  <c r="G51" i="16"/>
  <c r="F51" i="16"/>
  <c r="E51" i="16"/>
  <c r="D51" i="16"/>
  <c r="C51" i="16"/>
  <c r="B51" i="16"/>
  <c r="H50" i="16"/>
  <c r="G50" i="16"/>
  <c r="F50" i="16"/>
  <c r="E50" i="16"/>
  <c r="D50" i="16"/>
  <c r="C50" i="16"/>
  <c r="B50" i="16"/>
  <c r="H41" i="16"/>
  <c r="G41" i="16"/>
  <c r="F41" i="16"/>
  <c r="E41" i="16"/>
  <c r="D41" i="16"/>
  <c r="C41" i="16"/>
  <c r="B41" i="16"/>
  <c r="H49" i="16"/>
  <c r="G49" i="16"/>
  <c r="F49" i="16"/>
  <c r="E49" i="16"/>
  <c r="D49" i="16"/>
  <c r="C49" i="16"/>
  <c r="B49" i="16"/>
  <c r="H48" i="16"/>
  <c r="G48" i="16"/>
  <c r="F48" i="16"/>
  <c r="E48" i="16"/>
  <c r="D48" i="16"/>
  <c r="C48" i="16"/>
  <c r="B48" i="16"/>
  <c r="H39" i="16"/>
  <c r="G39" i="16"/>
  <c r="F39" i="16"/>
  <c r="E39" i="16"/>
  <c r="D39" i="16"/>
  <c r="C39" i="16"/>
  <c r="B39" i="16"/>
  <c r="H47" i="16"/>
  <c r="G47" i="16"/>
  <c r="F47" i="16"/>
  <c r="E47" i="16"/>
  <c r="D47" i="16"/>
  <c r="C47" i="16"/>
  <c r="B47" i="16"/>
  <c r="H46" i="16"/>
  <c r="G46" i="16"/>
  <c r="F46" i="16"/>
  <c r="E46" i="16"/>
  <c r="D46" i="16"/>
  <c r="C46" i="16"/>
  <c r="B46" i="16"/>
  <c r="H45" i="16"/>
  <c r="G45" i="16"/>
  <c r="F45" i="16"/>
  <c r="E45" i="16"/>
  <c r="D45" i="16"/>
  <c r="C45" i="16"/>
  <c r="B45" i="16"/>
  <c r="H44" i="16"/>
  <c r="G44" i="16"/>
  <c r="F44" i="16"/>
  <c r="E44" i="16"/>
  <c r="D44" i="16"/>
  <c r="C44" i="16"/>
  <c r="B44" i="16"/>
  <c r="H38" i="16"/>
  <c r="G38" i="16"/>
  <c r="F38" i="16"/>
  <c r="E38" i="16"/>
  <c r="D38" i="16"/>
  <c r="C38" i="16"/>
  <c r="B38" i="16"/>
  <c r="H43" i="16"/>
  <c r="G43" i="16"/>
  <c r="F43" i="16"/>
  <c r="E43" i="16"/>
  <c r="D43" i="16"/>
  <c r="C43" i="16"/>
  <c r="B43" i="16"/>
  <c r="H40" i="16"/>
  <c r="G40" i="16"/>
  <c r="F40" i="16"/>
  <c r="E40" i="16"/>
  <c r="D40" i="16"/>
  <c r="C40" i="16"/>
  <c r="B40" i="16"/>
  <c r="H42" i="16"/>
  <c r="G42" i="16"/>
  <c r="F42" i="16"/>
  <c r="E42" i="16"/>
  <c r="D42" i="16"/>
  <c r="C42" i="16"/>
  <c r="B42" i="16"/>
  <c r="H37" i="16"/>
  <c r="G37" i="16"/>
  <c r="F37" i="16"/>
  <c r="E37" i="16"/>
  <c r="D37" i="16"/>
  <c r="H36" i="16"/>
  <c r="H66" i="16" s="1"/>
  <c r="G36" i="16"/>
  <c r="G66" i="16" s="1"/>
  <c r="F36" i="16"/>
  <c r="F66" i="16" s="1"/>
  <c r="E36" i="16"/>
  <c r="E66" i="16" s="1"/>
  <c r="D36" i="16"/>
  <c r="D66" i="16" s="1"/>
  <c r="Q31" i="16"/>
  <c r="P31" i="16"/>
  <c r="O31" i="16"/>
  <c r="N31" i="16"/>
  <c r="Q30" i="16"/>
  <c r="P30" i="16"/>
  <c r="O30" i="16"/>
  <c r="N30" i="16"/>
  <c r="Q29" i="16"/>
  <c r="P29" i="16"/>
  <c r="O29" i="16"/>
  <c r="N29" i="16"/>
  <c r="Q28" i="16"/>
  <c r="P28" i="16"/>
  <c r="O28" i="16"/>
  <c r="N28" i="16"/>
  <c r="Q22" i="16"/>
  <c r="P22" i="16"/>
  <c r="O22" i="16"/>
  <c r="N22" i="16"/>
  <c r="Q27" i="16"/>
  <c r="P27" i="16"/>
  <c r="O27" i="16"/>
  <c r="N27" i="16"/>
  <c r="Q26" i="16"/>
  <c r="P26" i="16"/>
  <c r="O26" i="16"/>
  <c r="N26" i="16"/>
  <c r="Q25" i="16"/>
  <c r="P25" i="16"/>
  <c r="O25" i="16"/>
  <c r="N25" i="16"/>
  <c r="Q24" i="16"/>
  <c r="P24" i="16"/>
  <c r="O24" i="16"/>
  <c r="N24" i="16"/>
  <c r="Q23" i="16"/>
  <c r="P23" i="16"/>
  <c r="O23" i="16"/>
  <c r="N23" i="16"/>
  <c r="Q21" i="16"/>
  <c r="P21" i="16"/>
  <c r="O21" i="16"/>
  <c r="N21" i="16"/>
  <c r="Q20" i="16"/>
  <c r="P20" i="16"/>
  <c r="O20" i="16"/>
  <c r="N20" i="16"/>
  <c r="Q15" i="16"/>
  <c r="P15" i="16"/>
  <c r="O15" i="16"/>
  <c r="N15" i="16"/>
  <c r="Q18" i="16"/>
  <c r="P18" i="16"/>
  <c r="O18" i="16"/>
  <c r="N18" i="16"/>
  <c r="Q14" i="16"/>
  <c r="P14" i="16"/>
  <c r="O14" i="16"/>
  <c r="N14" i="16"/>
  <c r="Q17" i="16"/>
  <c r="P17" i="16"/>
  <c r="O17" i="16"/>
  <c r="N17" i="16"/>
  <c r="Q11" i="16"/>
  <c r="O11" i="16"/>
  <c r="Q19" i="16"/>
  <c r="P19" i="16"/>
  <c r="O19" i="16"/>
  <c r="N19" i="16"/>
  <c r="Q13" i="16"/>
  <c r="P13" i="16"/>
  <c r="O13" i="16"/>
  <c r="N13" i="16"/>
  <c r="Q9" i="16"/>
  <c r="O9" i="16"/>
  <c r="N9" i="16"/>
  <c r="Q12" i="16"/>
  <c r="O12" i="16"/>
  <c r="N12" i="16"/>
  <c r="Q16" i="16"/>
  <c r="P16" i="16"/>
  <c r="O16" i="16"/>
  <c r="N16" i="16"/>
  <c r="Q10" i="16"/>
  <c r="P10" i="16"/>
  <c r="O10" i="16"/>
  <c r="N10" i="16"/>
  <c r="Q8" i="16"/>
  <c r="P8" i="16"/>
  <c r="O8" i="16"/>
  <c r="N8" i="16"/>
  <c r="I87" i="16" l="1"/>
  <c r="I91" i="16"/>
  <c r="I83" i="16"/>
  <c r="P11" i="16"/>
  <c r="T11" i="16" s="1"/>
  <c r="I38" i="16"/>
  <c r="I49" i="16"/>
  <c r="I41" i="16"/>
  <c r="I52" i="16"/>
  <c r="I56" i="16"/>
  <c r="I57" i="16"/>
  <c r="I60" i="16"/>
  <c r="I70" i="16"/>
  <c r="I72" i="16"/>
  <c r="I73" i="16"/>
  <c r="I86" i="16"/>
  <c r="I76" i="16"/>
  <c r="I77" i="16"/>
  <c r="I85" i="16"/>
  <c r="I88" i="16"/>
  <c r="I51" i="16"/>
  <c r="I55" i="16"/>
  <c r="R29" i="16"/>
  <c r="T30" i="16"/>
  <c r="T31" i="16"/>
  <c r="T28" i="16"/>
  <c r="I84" i="16"/>
  <c r="I80" i="16"/>
  <c r="I81" i="16"/>
  <c r="I53" i="16"/>
  <c r="I61" i="16"/>
  <c r="I69" i="16"/>
  <c r="I48" i="16"/>
  <c r="I59" i="16"/>
  <c r="I68" i="16"/>
  <c r="I75" i="16"/>
  <c r="I79" i="16"/>
  <c r="T16" i="16"/>
  <c r="T13" i="16"/>
  <c r="T18" i="16"/>
  <c r="I89" i="16"/>
  <c r="T15" i="16"/>
  <c r="T20" i="16"/>
  <c r="R24" i="16"/>
  <c r="R26" i="16"/>
  <c r="T27" i="16"/>
  <c r="R22" i="16"/>
  <c r="I39" i="16"/>
  <c r="I50" i="16"/>
  <c r="I54" i="16"/>
  <c r="I58" i="16"/>
  <c r="I71" i="16"/>
  <c r="I74" i="16"/>
  <c r="I82" i="16"/>
  <c r="I44" i="16"/>
  <c r="I46" i="16"/>
  <c r="I45" i="16"/>
  <c r="I43" i="16"/>
  <c r="I40" i="16"/>
  <c r="I78" i="16"/>
  <c r="I42" i="16"/>
  <c r="T25" i="16"/>
  <c r="R21" i="16"/>
  <c r="T23" i="16"/>
  <c r="I47" i="16"/>
  <c r="R14" i="16"/>
  <c r="T17" i="16"/>
  <c r="T9" i="16"/>
  <c r="T12" i="16"/>
  <c r="I90" i="16"/>
  <c r="T10" i="16"/>
  <c r="T8" i="16"/>
  <c r="R8" i="16"/>
  <c r="R9" i="16"/>
  <c r="R10" i="16"/>
  <c r="R13" i="16"/>
  <c r="R16" i="16"/>
  <c r="T19" i="16"/>
  <c r="R19" i="16"/>
  <c r="R12" i="16"/>
  <c r="R18" i="16"/>
  <c r="R15" i="16"/>
  <c r="R27" i="16"/>
  <c r="R28" i="16"/>
  <c r="T14" i="16"/>
  <c r="T21" i="16"/>
  <c r="T24" i="16"/>
  <c r="T26" i="16"/>
  <c r="T22" i="16"/>
  <c r="T29" i="16"/>
  <c r="R23" i="16"/>
  <c r="R25" i="16"/>
  <c r="R30" i="16"/>
  <c r="R31" i="16"/>
  <c r="R20" i="16"/>
  <c r="R17" i="16"/>
  <c r="R11" i="16" l="1"/>
  <c r="S14" i="16" s="1"/>
  <c r="J78" i="16"/>
  <c r="J42" i="16"/>
  <c r="J90" i="16"/>
  <c r="J69" i="16"/>
  <c r="U17" i="16"/>
  <c r="J44" i="16"/>
  <c r="J46" i="16"/>
  <c r="J41" i="16"/>
  <c r="J39" i="16"/>
  <c r="J55" i="16"/>
  <c r="J50" i="16"/>
  <c r="J60" i="16"/>
  <c r="J58" i="16"/>
  <c r="J53" i="16"/>
  <c r="J54" i="16"/>
  <c r="J86" i="16"/>
  <c r="J74" i="16"/>
  <c r="J87" i="16"/>
  <c r="J68" i="16"/>
  <c r="J85" i="16"/>
  <c r="J77" i="16"/>
  <c r="J75" i="16"/>
  <c r="J80" i="16"/>
  <c r="J91" i="16"/>
  <c r="J71" i="16"/>
  <c r="J83" i="16"/>
  <c r="J84" i="16"/>
  <c r="J72" i="16"/>
  <c r="J70" i="16"/>
  <c r="J73" i="16"/>
  <c r="J88" i="16"/>
  <c r="J82" i="16"/>
  <c r="J79" i="16"/>
  <c r="J89" i="16"/>
  <c r="J81" i="16"/>
  <c r="J52" i="16"/>
  <c r="J40" i="16"/>
  <c r="J76" i="16"/>
  <c r="J43" i="16"/>
  <c r="J51" i="16"/>
  <c r="J47" i="16"/>
  <c r="J48" i="16"/>
  <c r="J59" i="16"/>
  <c r="J45" i="16"/>
  <c r="J57" i="16"/>
  <c r="J49" i="16"/>
  <c r="J56" i="16"/>
  <c r="U24" i="16"/>
  <c r="U22" i="16"/>
  <c r="U15" i="16"/>
  <c r="J38" i="16"/>
  <c r="J61" i="16"/>
  <c r="U8" i="16"/>
  <c r="S11" i="16"/>
  <c r="U27" i="16"/>
  <c r="S13" i="16"/>
  <c r="U29" i="16"/>
  <c r="U21" i="16"/>
  <c r="U25" i="16"/>
  <c r="U31" i="16"/>
  <c r="U13" i="16"/>
  <c r="U14" i="16"/>
  <c r="U30" i="16"/>
  <c r="U23" i="16"/>
  <c r="S16" i="16"/>
  <c r="U26" i="16"/>
  <c r="U11" i="16"/>
  <c r="U12" i="16"/>
  <c r="U28" i="16"/>
  <c r="U20" i="16"/>
  <c r="U19" i="16"/>
  <c r="U9" i="16"/>
  <c r="S22" i="16"/>
  <c r="U18" i="16"/>
  <c r="U16" i="16"/>
  <c r="U10" i="16"/>
  <c r="S9" i="16"/>
  <c r="E118" i="15"/>
  <c r="F118" i="15" s="1"/>
  <c r="E117" i="15"/>
  <c r="F117" i="15" s="1"/>
  <c r="E116" i="15"/>
  <c r="F116" i="15" s="1"/>
  <c r="E104" i="15"/>
  <c r="S25" i="16" l="1"/>
  <c r="S21" i="16"/>
  <c r="S30" i="16"/>
  <c r="S31" i="16"/>
  <c r="S26" i="16"/>
  <c r="S20" i="16"/>
  <c r="S18" i="16"/>
  <c r="S17" i="16"/>
  <c r="S29" i="16"/>
  <c r="S12" i="16"/>
  <c r="S27" i="16"/>
  <c r="S23" i="16"/>
  <c r="S10" i="16"/>
  <c r="S19" i="16"/>
  <c r="S15" i="16"/>
  <c r="S24" i="16"/>
  <c r="S8" i="16"/>
  <c r="S28" i="16"/>
  <c r="P8" i="15"/>
  <c r="E115" i="15"/>
  <c r="E114" i="15"/>
  <c r="E113" i="15"/>
  <c r="E112" i="15"/>
  <c r="E111" i="15"/>
  <c r="E110" i="15"/>
  <c r="E109" i="15"/>
  <c r="E108" i="15"/>
  <c r="F108" i="15" s="1"/>
  <c r="H91" i="15"/>
  <c r="G91" i="15"/>
  <c r="F91" i="15"/>
  <c r="E91" i="15"/>
  <c r="D91" i="15"/>
  <c r="C91" i="15"/>
  <c r="B91" i="15"/>
  <c r="H90" i="15"/>
  <c r="G90" i="15"/>
  <c r="F90" i="15"/>
  <c r="E90" i="15"/>
  <c r="D90" i="15"/>
  <c r="C90" i="15"/>
  <c r="B90" i="15"/>
  <c r="H71" i="15"/>
  <c r="G71" i="15"/>
  <c r="F71" i="15"/>
  <c r="E71" i="15"/>
  <c r="D71" i="15"/>
  <c r="C71" i="15"/>
  <c r="B71" i="15"/>
  <c r="H89" i="15"/>
  <c r="G89" i="15"/>
  <c r="F89" i="15"/>
  <c r="E89" i="15"/>
  <c r="D89" i="15"/>
  <c r="C89" i="15"/>
  <c r="B89" i="15"/>
  <c r="H88" i="15"/>
  <c r="G88" i="15"/>
  <c r="F88" i="15"/>
  <c r="E88" i="15"/>
  <c r="D88" i="15"/>
  <c r="C88" i="15"/>
  <c r="B88" i="15"/>
  <c r="H87" i="15"/>
  <c r="G87" i="15"/>
  <c r="F87" i="15"/>
  <c r="E87" i="15"/>
  <c r="D87" i="15"/>
  <c r="C87" i="15"/>
  <c r="B87" i="15"/>
  <c r="H86" i="15"/>
  <c r="G86" i="15"/>
  <c r="F86" i="15"/>
  <c r="E86" i="15"/>
  <c r="D86" i="15"/>
  <c r="C86" i="15"/>
  <c r="B86" i="15"/>
  <c r="H85" i="15"/>
  <c r="G85" i="15"/>
  <c r="F85" i="15"/>
  <c r="E85" i="15"/>
  <c r="D85" i="15"/>
  <c r="C85" i="15"/>
  <c r="B85" i="15"/>
  <c r="H84" i="15"/>
  <c r="G84" i="15"/>
  <c r="F84" i="15"/>
  <c r="E84" i="15"/>
  <c r="D84" i="15"/>
  <c r="C84" i="15"/>
  <c r="B84" i="15"/>
  <c r="H83" i="15"/>
  <c r="G83" i="15"/>
  <c r="F83" i="15"/>
  <c r="E83" i="15"/>
  <c r="D83" i="15"/>
  <c r="C83" i="15"/>
  <c r="B83" i="15"/>
  <c r="H82" i="15"/>
  <c r="G82" i="15"/>
  <c r="F82" i="15"/>
  <c r="E82" i="15"/>
  <c r="D82" i="15"/>
  <c r="C82" i="15"/>
  <c r="B82" i="15"/>
  <c r="H69" i="15"/>
  <c r="G69" i="15"/>
  <c r="F69" i="15"/>
  <c r="E69" i="15"/>
  <c r="D69" i="15"/>
  <c r="C69" i="15"/>
  <c r="B69" i="15"/>
  <c r="H81" i="15"/>
  <c r="G81" i="15"/>
  <c r="F81" i="15"/>
  <c r="E81" i="15"/>
  <c r="D81" i="15"/>
  <c r="C81" i="15"/>
  <c r="B81" i="15"/>
  <c r="H80" i="15"/>
  <c r="G80" i="15"/>
  <c r="F80" i="15"/>
  <c r="E80" i="15"/>
  <c r="D80" i="15"/>
  <c r="C80" i="15"/>
  <c r="B80" i="15"/>
  <c r="H70" i="15"/>
  <c r="G70" i="15"/>
  <c r="F70" i="15"/>
  <c r="E70" i="15"/>
  <c r="D70" i="15"/>
  <c r="C70" i="15"/>
  <c r="B70" i="15"/>
  <c r="H79" i="15"/>
  <c r="G79" i="15"/>
  <c r="F79" i="15"/>
  <c r="E79" i="15"/>
  <c r="D79" i="15"/>
  <c r="C79" i="15"/>
  <c r="B79" i="15"/>
  <c r="H78" i="15"/>
  <c r="G78" i="15"/>
  <c r="F78" i="15"/>
  <c r="E78" i="15"/>
  <c r="D78" i="15"/>
  <c r="C78" i="15"/>
  <c r="B78" i="15"/>
  <c r="H77" i="15"/>
  <c r="G77" i="15"/>
  <c r="F77" i="15"/>
  <c r="E77" i="15"/>
  <c r="D77" i="15"/>
  <c r="C77" i="15"/>
  <c r="B77" i="15"/>
  <c r="H76" i="15"/>
  <c r="G76" i="15"/>
  <c r="F76" i="15"/>
  <c r="E76" i="15"/>
  <c r="D76" i="15"/>
  <c r="C76" i="15"/>
  <c r="B76" i="15"/>
  <c r="H75" i="15"/>
  <c r="G75" i="15"/>
  <c r="F75" i="15"/>
  <c r="E75" i="15"/>
  <c r="D75" i="15"/>
  <c r="C75" i="15"/>
  <c r="B75" i="15"/>
  <c r="H68" i="15"/>
  <c r="G68" i="15"/>
  <c r="F68" i="15"/>
  <c r="E68" i="15"/>
  <c r="D68" i="15"/>
  <c r="C68" i="15"/>
  <c r="B68" i="15"/>
  <c r="H74" i="15"/>
  <c r="G74" i="15"/>
  <c r="F74" i="15"/>
  <c r="E74" i="15"/>
  <c r="D74" i="15"/>
  <c r="C74" i="15"/>
  <c r="B74" i="15"/>
  <c r="H73" i="15"/>
  <c r="G73" i="15"/>
  <c r="F73" i="15"/>
  <c r="E73" i="15"/>
  <c r="D73" i="15"/>
  <c r="C73" i="15"/>
  <c r="B73" i="15"/>
  <c r="H72" i="15"/>
  <c r="G72" i="15"/>
  <c r="F72" i="15"/>
  <c r="E72" i="15"/>
  <c r="D72" i="15"/>
  <c r="C72" i="15"/>
  <c r="B72" i="15"/>
  <c r="H67" i="15"/>
  <c r="G67" i="15"/>
  <c r="F67" i="15"/>
  <c r="E67" i="15"/>
  <c r="D67" i="15"/>
  <c r="H66" i="15"/>
  <c r="H61" i="15"/>
  <c r="G61" i="15"/>
  <c r="F61" i="15"/>
  <c r="E61" i="15"/>
  <c r="D61" i="15"/>
  <c r="C61" i="15"/>
  <c r="B61" i="15"/>
  <c r="H60" i="15"/>
  <c r="G60" i="15"/>
  <c r="F60" i="15"/>
  <c r="E60" i="15"/>
  <c r="D60" i="15"/>
  <c r="C60" i="15"/>
  <c r="B60" i="15"/>
  <c r="H59" i="15"/>
  <c r="G59" i="15"/>
  <c r="F59" i="15"/>
  <c r="E59" i="15"/>
  <c r="D59" i="15"/>
  <c r="C59" i="15"/>
  <c r="B59" i="15"/>
  <c r="H58" i="15"/>
  <c r="G58" i="15"/>
  <c r="F58" i="15"/>
  <c r="E58" i="15"/>
  <c r="D58" i="15"/>
  <c r="C58" i="15"/>
  <c r="B58" i="15"/>
  <c r="H57" i="15"/>
  <c r="G57" i="15"/>
  <c r="F57" i="15"/>
  <c r="E57" i="15"/>
  <c r="D57" i="15"/>
  <c r="C57" i="15"/>
  <c r="B57" i="15"/>
  <c r="H56" i="15"/>
  <c r="G56" i="15"/>
  <c r="F56" i="15"/>
  <c r="E56" i="15"/>
  <c r="D56" i="15"/>
  <c r="C56" i="15"/>
  <c r="B56" i="15"/>
  <c r="H55" i="15"/>
  <c r="G55" i="15"/>
  <c r="F55" i="15"/>
  <c r="E55" i="15"/>
  <c r="D55" i="15"/>
  <c r="C55" i="15"/>
  <c r="B55" i="15"/>
  <c r="H54" i="15"/>
  <c r="G54" i="15"/>
  <c r="F54" i="15"/>
  <c r="E54" i="15"/>
  <c r="D54" i="15"/>
  <c r="C54" i="15"/>
  <c r="B54" i="15"/>
  <c r="H38" i="15"/>
  <c r="G38" i="15"/>
  <c r="F38" i="15"/>
  <c r="E38" i="15"/>
  <c r="D38" i="15"/>
  <c r="C38" i="15"/>
  <c r="B38" i="15"/>
  <c r="H53" i="15"/>
  <c r="G53" i="15"/>
  <c r="F53" i="15"/>
  <c r="E53" i="15"/>
  <c r="D53" i="15"/>
  <c r="C53" i="15"/>
  <c r="B53" i="15"/>
  <c r="H52" i="15"/>
  <c r="G52" i="15"/>
  <c r="F52" i="15"/>
  <c r="E52" i="15"/>
  <c r="D52" i="15"/>
  <c r="C52" i="15"/>
  <c r="B52" i="15"/>
  <c r="H46" i="15"/>
  <c r="G46" i="15"/>
  <c r="F46" i="15"/>
  <c r="E46" i="15"/>
  <c r="D46" i="15"/>
  <c r="C46" i="15"/>
  <c r="B46" i="15"/>
  <c r="H39" i="15"/>
  <c r="G39" i="15"/>
  <c r="F39" i="15"/>
  <c r="E39" i="15"/>
  <c r="D39" i="15"/>
  <c r="C39" i="15"/>
  <c r="B39" i="15"/>
  <c r="H49" i="15"/>
  <c r="G49" i="15"/>
  <c r="F49" i="15"/>
  <c r="E49" i="15"/>
  <c r="D49" i="15"/>
  <c r="C49" i="15"/>
  <c r="B49" i="15"/>
  <c r="H45" i="15"/>
  <c r="G45" i="15"/>
  <c r="F45" i="15"/>
  <c r="E45" i="15"/>
  <c r="D45" i="15"/>
  <c r="C45" i="15"/>
  <c r="B45" i="15"/>
  <c r="H51" i="15"/>
  <c r="G51" i="15"/>
  <c r="F51" i="15"/>
  <c r="E51" i="15"/>
  <c r="D51" i="15"/>
  <c r="C51" i="15"/>
  <c r="B51" i="15"/>
  <c r="H50" i="15"/>
  <c r="G50" i="15"/>
  <c r="F50" i="15"/>
  <c r="E50" i="15"/>
  <c r="D50" i="15"/>
  <c r="C50" i="15"/>
  <c r="B50" i="15"/>
  <c r="H44" i="15"/>
  <c r="G44" i="15"/>
  <c r="F44" i="15"/>
  <c r="E44" i="15"/>
  <c r="D44" i="15"/>
  <c r="C44" i="15"/>
  <c r="B44" i="15"/>
  <c r="H48" i="15"/>
  <c r="G48" i="15"/>
  <c r="F48" i="15"/>
  <c r="E48" i="15"/>
  <c r="D48" i="15"/>
  <c r="C48" i="15"/>
  <c r="B48" i="15"/>
  <c r="H43" i="15"/>
  <c r="G43" i="15"/>
  <c r="F43" i="15"/>
  <c r="E43" i="15"/>
  <c r="D43" i="15"/>
  <c r="C43" i="15"/>
  <c r="B43" i="15"/>
  <c r="H40" i="15"/>
  <c r="G40" i="15"/>
  <c r="F40" i="15"/>
  <c r="E40" i="15"/>
  <c r="D40" i="15"/>
  <c r="C40" i="15"/>
  <c r="B40" i="15"/>
  <c r="H42" i="15"/>
  <c r="G42" i="15"/>
  <c r="F42" i="15"/>
  <c r="E42" i="15"/>
  <c r="D42" i="15"/>
  <c r="C42" i="15"/>
  <c r="B42" i="15"/>
  <c r="H41" i="15"/>
  <c r="G41" i="15"/>
  <c r="F41" i="15"/>
  <c r="E41" i="15"/>
  <c r="D41" i="15"/>
  <c r="C41" i="15"/>
  <c r="B41" i="15"/>
  <c r="H47" i="15"/>
  <c r="G47" i="15"/>
  <c r="F47" i="15"/>
  <c r="E47" i="15"/>
  <c r="D47" i="15"/>
  <c r="C47" i="15"/>
  <c r="B47" i="15"/>
  <c r="H37" i="15"/>
  <c r="G37" i="15"/>
  <c r="F37" i="15"/>
  <c r="E37" i="15"/>
  <c r="D37" i="15"/>
  <c r="H36" i="15"/>
  <c r="G36" i="15"/>
  <c r="G66" i="15" s="1"/>
  <c r="F36" i="15"/>
  <c r="F66" i="15" s="1"/>
  <c r="E36" i="15"/>
  <c r="E66" i="15" s="1"/>
  <c r="D36" i="15"/>
  <c r="D66" i="15" s="1"/>
  <c r="Q31" i="15"/>
  <c r="P31" i="15"/>
  <c r="O31" i="15"/>
  <c r="N31" i="15"/>
  <c r="Q26" i="15"/>
  <c r="P26" i="15"/>
  <c r="O26" i="15"/>
  <c r="N26" i="15"/>
  <c r="Q23" i="15"/>
  <c r="P23" i="15"/>
  <c r="O23" i="15"/>
  <c r="N23" i="15"/>
  <c r="Q30" i="15"/>
  <c r="P30" i="15"/>
  <c r="O30" i="15"/>
  <c r="N30" i="15"/>
  <c r="Q29" i="15"/>
  <c r="P29" i="15"/>
  <c r="O29" i="15"/>
  <c r="N29" i="15"/>
  <c r="Q28" i="15"/>
  <c r="P28" i="15"/>
  <c r="O28" i="15"/>
  <c r="N28" i="15"/>
  <c r="Q24" i="15"/>
  <c r="P24" i="15"/>
  <c r="O24" i="15"/>
  <c r="N24" i="15"/>
  <c r="Q20" i="15"/>
  <c r="P20" i="15"/>
  <c r="O20" i="15"/>
  <c r="N20" i="15"/>
  <c r="Q22" i="15"/>
  <c r="P22" i="15"/>
  <c r="O22" i="15"/>
  <c r="N22" i="15"/>
  <c r="Q27" i="15"/>
  <c r="P27" i="15"/>
  <c r="O27" i="15"/>
  <c r="N27" i="15"/>
  <c r="Q25" i="15"/>
  <c r="P25" i="15"/>
  <c r="O25" i="15"/>
  <c r="N25" i="15"/>
  <c r="Q14" i="15"/>
  <c r="P14" i="15"/>
  <c r="O14" i="15"/>
  <c r="N14" i="15"/>
  <c r="Q10" i="15"/>
  <c r="P10" i="15"/>
  <c r="O10" i="15"/>
  <c r="N10" i="15"/>
  <c r="Q19" i="15"/>
  <c r="P19" i="15"/>
  <c r="O19" i="15"/>
  <c r="N19" i="15"/>
  <c r="Q21" i="15"/>
  <c r="P21" i="15"/>
  <c r="O21" i="15"/>
  <c r="N21" i="15"/>
  <c r="Q18" i="15"/>
  <c r="P18" i="15"/>
  <c r="O18" i="15"/>
  <c r="N18" i="15"/>
  <c r="Q16" i="15"/>
  <c r="P16" i="15"/>
  <c r="O16" i="15"/>
  <c r="N16" i="15"/>
  <c r="Q15" i="15"/>
  <c r="P15" i="15"/>
  <c r="O15" i="15"/>
  <c r="N15" i="15"/>
  <c r="Q13" i="15"/>
  <c r="P13" i="15"/>
  <c r="O13" i="15"/>
  <c r="N13" i="15"/>
  <c r="Q17" i="15"/>
  <c r="P17" i="15"/>
  <c r="O17" i="15"/>
  <c r="N17" i="15"/>
  <c r="Q12" i="15"/>
  <c r="P12" i="15"/>
  <c r="O12" i="15"/>
  <c r="N12" i="15"/>
  <c r="Q11" i="15"/>
  <c r="P11" i="15"/>
  <c r="O11" i="15"/>
  <c r="N11" i="15"/>
  <c r="Q9" i="15"/>
  <c r="P9" i="15"/>
  <c r="O9" i="15"/>
  <c r="N9" i="15"/>
  <c r="Q8" i="15"/>
  <c r="O8" i="15"/>
  <c r="N8" i="15"/>
  <c r="R27" i="15" l="1"/>
  <c r="R30" i="15"/>
  <c r="R31" i="15"/>
  <c r="I55" i="15"/>
  <c r="R19" i="15"/>
  <c r="F110" i="15"/>
  <c r="F112" i="15"/>
  <c r="F109" i="15"/>
  <c r="F111" i="15"/>
  <c r="F113" i="15"/>
  <c r="F114" i="15"/>
  <c r="F115" i="15"/>
  <c r="R10" i="15"/>
  <c r="R14" i="15"/>
  <c r="R22" i="15"/>
  <c r="R24" i="15"/>
  <c r="R23" i="15"/>
  <c r="I54" i="15"/>
  <c r="I83" i="15"/>
  <c r="I80" i="15"/>
  <c r="I88" i="15"/>
  <c r="I90" i="15"/>
  <c r="I91" i="15"/>
  <c r="R26" i="15"/>
  <c r="I87" i="15"/>
  <c r="T28" i="15"/>
  <c r="T26" i="15"/>
  <c r="T31" i="15"/>
  <c r="I56" i="15"/>
  <c r="I57" i="15"/>
  <c r="I79" i="15"/>
  <c r="I69" i="15"/>
  <c r="I85" i="15"/>
  <c r="I86" i="15"/>
  <c r="T29" i="15"/>
  <c r="I45" i="15"/>
  <c r="I59" i="15"/>
  <c r="I78" i="15"/>
  <c r="R20" i="15"/>
  <c r="T22" i="15"/>
  <c r="I52" i="15"/>
  <c r="R12" i="15"/>
  <c r="R13" i="15"/>
  <c r="R16" i="15"/>
  <c r="R17" i="15"/>
  <c r="R21" i="15"/>
  <c r="R11" i="15"/>
  <c r="R15" i="15"/>
  <c r="R18" i="15"/>
  <c r="T30" i="15"/>
  <c r="T23" i="15"/>
  <c r="R28" i="15"/>
  <c r="R29" i="15"/>
  <c r="T20" i="15"/>
  <c r="T24" i="15"/>
  <c r="R25" i="15"/>
  <c r="I46" i="15"/>
  <c r="I60" i="15"/>
  <c r="I61" i="15"/>
  <c r="R9" i="15"/>
  <c r="R8" i="15"/>
  <c r="T9" i="15"/>
  <c r="T12" i="15"/>
  <c r="T13" i="15"/>
  <c r="T16" i="15"/>
  <c r="T21" i="15"/>
  <c r="T10" i="15"/>
  <c r="T25" i="15"/>
  <c r="T27" i="15"/>
  <c r="I42" i="15"/>
  <c r="I40" i="15"/>
  <c r="I44" i="15"/>
  <c r="I50" i="15"/>
  <c r="I58" i="15"/>
  <c r="I72" i="15"/>
  <c r="I73" i="15"/>
  <c r="I75" i="15"/>
  <c r="I76" i="15"/>
  <c r="T8" i="15"/>
  <c r="T11" i="15"/>
  <c r="T17" i="15"/>
  <c r="T15" i="15"/>
  <c r="T18" i="15"/>
  <c r="T19" i="15"/>
  <c r="T14" i="15"/>
  <c r="I49" i="15"/>
  <c r="I39" i="15"/>
  <c r="I53" i="15"/>
  <c r="I38" i="15"/>
  <c r="I70" i="15"/>
  <c r="I82" i="15"/>
  <c r="I89" i="15"/>
  <c r="I71" i="15"/>
  <c r="I47" i="15"/>
  <c r="I41" i="15"/>
  <c r="I43" i="15"/>
  <c r="I48" i="15"/>
  <c r="I51" i="15"/>
  <c r="I74" i="15"/>
  <c r="I68" i="15"/>
  <c r="I77" i="15"/>
  <c r="I81" i="15"/>
  <c r="I84" i="15"/>
  <c r="E71" i="14"/>
  <c r="F71" i="14"/>
  <c r="G71" i="14"/>
  <c r="H71" i="14"/>
  <c r="E72" i="14"/>
  <c r="F72" i="14"/>
  <c r="G72" i="14"/>
  <c r="H72" i="14"/>
  <c r="E73" i="14"/>
  <c r="F73" i="14"/>
  <c r="G73" i="14"/>
  <c r="H73" i="14"/>
  <c r="E74" i="14"/>
  <c r="F74" i="14"/>
  <c r="G74" i="14"/>
  <c r="H74" i="14"/>
  <c r="E75" i="14"/>
  <c r="F75" i="14"/>
  <c r="G75" i="14"/>
  <c r="H75" i="14"/>
  <c r="E76" i="14"/>
  <c r="F76" i="14"/>
  <c r="G76" i="14"/>
  <c r="H76" i="14"/>
  <c r="E77" i="14"/>
  <c r="F77" i="14"/>
  <c r="G77" i="14"/>
  <c r="H77" i="14"/>
  <c r="E78" i="14"/>
  <c r="F78" i="14"/>
  <c r="G78" i="14"/>
  <c r="H78" i="14"/>
  <c r="E69" i="14"/>
  <c r="F69" i="14"/>
  <c r="G69" i="14"/>
  <c r="H69" i="14"/>
  <c r="E68" i="14"/>
  <c r="F68" i="14"/>
  <c r="G68" i="14"/>
  <c r="H68" i="14"/>
  <c r="E79" i="14"/>
  <c r="F79" i="14"/>
  <c r="G79" i="14"/>
  <c r="H79" i="14"/>
  <c r="E80" i="14"/>
  <c r="F80" i="14"/>
  <c r="G80" i="14"/>
  <c r="H80" i="14"/>
  <c r="E70" i="14"/>
  <c r="F70" i="14"/>
  <c r="G70" i="14"/>
  <c r="H70" i="14"/>
  <c r="E81" i="14"/>
  <c r="F81" i="14"/>
  <c r="G81" i="14"/>
  <c r="H81" i="14"/>
  <c r="E82" i="14"/>
  <c r="F82" i="14"/>
  <c r="G82" i="14"/>
  <c r="H82" i="14"/>
  <c r="E83" i="14"/>
  <c r="F83" i="14"/>
  <c r="G83" i="14"/>
  <c r="H83" i="14"/>
  <c r="I83" i="14" s="1"/>
  <c r="E84" i="14"/>
  <c r="F84" i="14"/>
  <c r="G84" i="14"/>
  <c r="H84" i="14"/>
  <c r="E85" i="14"/>
  <c r="F85" i="14"/>
  <c r="G85" i="14"/>
  <c r="H85" i="14"/>
  <c r="E86" i="14"/>
  <c r="F86" i="14"/>
  <c r="G86" i="14"/>
  <c r="H86" i="14"/>
  <c r="I86" i="14" s="1"/>
  <c r="E87" i="14"/>
  <c r="F87" i="14"/>
  <c r="G87" i="14"/>
  <c r="H87" i="14"/>
  <c r="I87" i="14" s="1"/>
  <c r="E88" i="14"/>
  <c r="F88" i="14"/>
  <c r="G88" i="14"/>
  <c r="H88" i="14"/>
  <c r="E89" i="14"/>
  <c r="F89" i="14"/>
  <c r="G89" i="14"/>
  <c r="H89" i="14"/>
  <c r="I89" i="14" s="1"/>
  <c r="E90" i="14"/>
  <c r="F90" i="14"/>
  <c r="G90" i="14"/>
  <c r="H90" i="14"/>
  <c r="I90" i="14" s="1"/>
  <c r="E91" i="14"/>
  <c r="F91" i="14"/>
  <c r="G91" i="14"/>
  <c r="H91" i="14"/>
  <c r="I91" i="14" s="1"/>
  <c r="D91" i="14"/>
  <c r="D90" i="14"/>
  <c r="D89" i="14"/>
  <c r="D88" i="14"/>
  <c r="I88" i="14" s="1"/>
  <c r="D87" i="14"/>
  <c r="D86" i="14"/>
  <c r="D85" i="14"/>
  <c r="D84" i="14"/>
  <c r="D83" i="14"/>
  <c r="D82" i="14"/>
  <c r="D81" i="14"/>
  <c r="D70" i="14"/>
  <c r="D80" i="14"/>
  <c r="D79" i="14"/>
  <c r="D68" i="14"/>
  <c r="D69" i="14"/>
  <c r="D78" i="14"/>
  <c r="D77" i="14"/>
  <c r="D76" i="14"/>
  <c r="D75" i="14"/>
  <c r="D74" i="14"/>
  <c r="D73" i="14"/>
  <c r="D72" i="14"/>
  <c r="D71" i="14"/>
  <c r="C90" i="14"/>
  <c r="C89" i="14"/>
  <c r="C88" i="14"/>
  <c r="C87" i="14"/>
  <c r="C86" i="14"/>
  <c r="C85" i="14"/>
  <c r="C84" i="14"/>
  <c r="C83" i="14"/>
  <c r="C82" i="14"/>
  <c r="C81" i="14"/>
  <c r="C70" i="14"/>
  <c r="C80" i="14"/>
  <c r="C79" i="14"/>
  <c r="C68" i="14"/>
  <c r="C69" i="14"/>
  <c r="C78" i="14"/>
  <c r="C77" i="14"/>
  <c r="C76" i="14"/>
  <c r="C75" i="14"/>
  <c r="C74" i="14"/>
  <c r="C73" i="14"/>
  <c r="C72" i="14"/>
  <c r="C71" i="14"/>
  <c r="C91" i="14"/>
  <c r="B91" i="14"/>
  <c r="B90" i="14"/>
  <c r="B89" i="14"/>
  <c r="B88" i="14"/>
  <c r="B87" i="14"/>
  <c r="B86" i="14"/>
  <c r="B85" i="14"/>
  <c r="B84" i="14"/>
  <c r="B83" i="14"/>
  <c r="B82" i="14"/>
  <c r="B81" i="14"/>
  <c r="B70" i="14"/>
  <c r="B80" i="14"/>
  <c r="B79" i="14"/>
  <c r="B68" i="14"/>
  <c r="B69" i="14"/>
  <c r="B78" i="14"/>
  <c r="B77" i="14"/>
  <c r="B76" i="14"/>
  <c r="B75" i="14"/>
  <c r="B74" i="14"/>
  <c r="B73" i="14"/>
  <c r="B72" i="14"/>
  <c r="B71" i="14"/>
  <c r="I80" i="14"/>
  <c r="I78" i="14"/>
  <c r="I74" i="14"/>
  <c r="E48" i="14"/>
  <c r="F48" i="14"/>
  <c r="G48" i="14"/>
  <c r="H48" i="14"/>
  <c r="E39" i="14"/>
  <c r="F39" i="14"/>
  <c r="G39" i="14"/>
  <c r="H39" i="14"/>
  <c r="E40" i="14"/>
  <c r="F40" i="14"/>
  <c r="G40" i="14"/>
  <c r="H40" i="14"/>
  <c r="E49" i="14"/>
  <c r="F49" i="14"/>
  <c r="G49" i="14"/>
  <c r="H49" i="14"/>
  <c r="E41" i="14"/>
  <c r="F41" i="14"/>
  <c r="G41" i="14"/>
  <c r="H41" i="14"/>
  <c r="E43" i="14"/>
  <c r="F43" i="14"/>
  <c r="G43" i="14"/>
  <c r="H43" i="14"/>
  <c r="E50" i="14"/>
  <c r="F50" i="14"/>
  <c r="G50" i="14"/>
  <c r="H50" i="14"/>
  <c r="E47" i="14"/>
  <c r="F47" i="14"/>
  <c r="G47" i="14"/>
  <c r="H47" i="14"/>
  <c r="E38" i="14"/>
  <c r="F38" i="14"/>
  <c r="G38" i="14"/>
  <c r="H38" i="14"/>
  <c r="E51" i="14"/>
  <c r="F51" i="14"/>
  <c r="G51" i="14"/>
  <c r="H51" i="14"/>
  <c r="E52" i="14"/>
  <c r="F52" i="14"/>
  <c r="G52" i="14"/>
  <c r="H52" i="14"/>
  <c r="E53" i="14"/>
  <c r="F53" i="14"/>
  <c r="G53" i="14"/>
  <c r="H53" i="14"/>
  <c r="E54" i="14"/>
  <c r="F54" i="14"/>
  <c r="G54" i="14"/>
  <c r="H54" i="14"/>
  <c r="E42" i="14"/>
  <c r="F42" i="14"/>
  <c r="G42" i="14"/>
  <c r="H42" i="14"/>
  <c r="E44" i="14"/>
  <c r="F44" i="14"/>
  <c r="G44" i="14"/>
  <c r="H44" i="14"/>
  <c r="E45" i="14"/>
  <c r="F45" i="14"/>
  <c r="G45" i="14"/>
  <c r="H45" i="14"/>
  <c r="E46" i="14"/>
  <c r="F46" i="14"/>
  <c r="G46" i="14"/>
  <c r="H46" i="14"/>
  <c r="E55" i="14"/>
  <c r="F55" i="14"/>
  <c r="G55" i="14"/>
  <c r="H55" i="14"/>
  <c r="E56" i="14"/>
  <c r="F56" i="14"/>
  <c r="G56" i="14"/>
  <c r="H56" i="14"/>
  <c r="E57" i="14"/>
  <c r="F57" i="14"/>
  <c r="G57" i="14"/>
  <c r="H57" i="14"/>
  <c r="E58" i="14"/>
  <c r="F58" i="14"/>
  <c r="G58" i="14"/>
  <c r="H58" i="14"/>
  <c r="E59" i="14"/>
  <c r="F59" i="14"/>
  <c r="G59" i="14"/>
  <c r="H59" i="14"/>
  <c r="E60" i="14"/>
  <c r="F60" i="14"/>
  <c r="G60" i="14"/>
  <c r="H60" i="14"/>
  <c r="E61" i="14"/>
  <c r="F61" i="14"/>
  <c r="G61" i="14"/>
  <c r="H61" i="14"/>
  <c r="D61" i="14"/>
  <c r="D60" i="14"/>
  <c r="D59" i="14"/>
  <c r="D58" i="14"/>
  <c r="D57" i="14"/>
  <c r="D56" i="14"/>
  <c r="D55" i="14"/>
  <c r="D46" i="14"/>
  <c r="D45" i="14"/>
  <c r="D44" i="14"/>
  <c r="D42" i="14"/>
  <c r="D54" i="14"/>
  <c r="D53" i="14"/>
  <c r="D52" i="14"/>
  <c r="D51" i="14"/>
  <c r="D38" i="14"/>
  <c r="D47" i="14"/>
  <c r="D50" i="14"/>
  <c r="D43" i="14"/>
  <c r="D41" i="14"/>
  <c r="D49" i="14"/>
  <c r="D40" i="14"/>
  <c r="D39" i="14"/>
  <c r="D48" i="14"/>
  <c r="C40" i="14"/>
  <c r="C49" i="14"/>
  <c r="C39" i="14"/>
  <c r="B48" i="14"/>
  <c r="C61" i="14"/>
  <c r="B61" i="14"/>
  <c r="B60" i="14"/>
  <c r="C60" i="14"/>
  <c r="B59" i="14"/>
  <c r="C59" i="14"/>
  <c r="B58" i="14"/>
  <c r="C58" i="14"/>
  <c r="B57" i="14"/>
  <c r="C57" i="14"/>
  <c r="B56" i="14"/>
  <c r="C56" i="14"/>
  <c r="B55" i="14"/>
  <c r="C55" i="14"/>
  <c r="B46" i="14"/>
  <c r="C46" i="14"/>
  <c r="B45" i="14"/>
  <c r="C45" i="14"/>
  <c r="B44" i="14"/>
  <c r="C44" i="14"/>
  <c r="B42" i="14"/>
  <c r="C42" i="14"/>
  <c r="B54" i="14"/>
  <c r="C54" i="14"/>
  <c r="B53" i="14"/>
  <c r="C53" i="14"/>
  <c r="B52" i="14"/>
  <c r="C52" i="14"/>
  <c r="B51" i="14"/>
  <c r="C51" i="14"/>
  <c r="B38" i="14"/>
  <c r="C38" i="14"/>
  <c r="B47" i="14"/>
  <c r="C47" i="14"/>
  <c r="B50" i="14"/>
  <c r="C50" i="14"/>
  <c r="B43" i="14"/>
  <c r="C43" i="14"/>
  <c r="B41" i="14"/>
  <c r="C41" i="14"/>
  <c r="B49" i="14"/>
  <c r="B40" i="14"/>
  <c r="B39" i="14"/>
  <c r="C48" i="14"/>
  <c r="S25" i="15" l="1"/>
  <c r="S12" i="15"/>
  <c r="U12" i="15"/>
  <c r="S22" i="15"/>
  <c r="J80" i="15"/>
  <c r="J91" i="15"/>
  <c r="S20" i="15"/>
  <c r="S14" i="15"/>
  <c r="U19" i="15"/>
  <c r="S21" i="15"/>
  <c r="S19" i="15"/>
  <c r="J57" i="15"/>
  <c r="S30" i="15"/>
  <c r="S15" i="15"/>
  <c r="U9" i="15"/>
  <c r="J46" i="15"/>
  <c r="J87" i="15"/>
  <c r="J51" i="15"/>
  <c r="J83" i="15"/>
  <c r="J54" i="15"/>
  <c r="J90" i="15"/>
  <c r="J79" i="15"/>
  <c r="J60" i="15"/>
  <c r="U22" i="15"/>
  <c r="U21" i="15"/>
  <c r="S28" i="15"/>
  <c r="J76" i="15"/>
  <c r="J68" i="15"/>
  <c r="J53" i="15"/>
  <c r="J84" i="15"/>
  <c r="J61" i="15"/>
  <c r="J52" i="15"/>
  <c r="J45" i="15"/>
  <c r="J85" i="15"/>
  <c r="J82" i="15"/>
  <c r="J59" i="15"/>
  <c r="J88" i="15"/>
  <c r="J81" i="15"/>
  <c r="J55" i="15"/>
  <c r="J40" i="15"/>
  <c r="J77" i="15"/>
  <c r="J89" i="15"/>
  <c r="J69" i="15"/>
  <c r="J86" i="15"/>
  <c r="J70" i="15"/>
  <c r="J71" i="15"/>
  <c r="J39" i="15"/>
  <c r="J49" i="15"/>
  <c r="J48" i="15"/>
  <c r="J38" i="15"/>
  <c r="U15" i="15"/>
  <c r="S29" i="15"/>
  <c r="S16" i="15"/>
  <c r="U31" i="15"/>
  <c r="J58" i="15"/>
  <c r="U29" i="15"/>
  <c r="J75" i="15"/>
  <c r="J50" i="15"/>
  <c r="U25" i="15"/>
  <c r="J42" i="15"/>
  <c r="J44" i="15"/>
  <c r="U24" i="15"/>
  <c r="U11" i="15"/>
  <c r="U16" i="15"/>
  <c r="S11" i="15"/>
  <c r="U23" i="15"/>
  <c r="U18" i="15"/>
  <c r="U30" i="15"/>
  <c r="U20" i="15"/>
  <c r="U14" i="15"/>
  <c r="U17" i="15"/>
  <c r="S18" i="15"/>
  <c r="U26" i="15"/>
  <c r="U28" i="15"/>
  <c r="U27" i="15"/>
  <c r="S31" i="15"/>
  <c r="S24" i="15"/>
  <c r="S13" i="15"/>
  <c r="S9" i="15"/>
  <c r="S26" i="15"/>
  <c r="S27" i="15"/>
  <c r="S17" i="15"/>
  <c r="S23" i="15"/>
  <c r="S10" i="15"/>
  <c r="J73" i="15"/>
  <c r="J43" i="15"/>
  <c r="U13" i="15"/>
  <c r="U10" i="15"/>
  <c r="J56" i="15"/>
  <c r="U8" i="15"/>
  <c r="J72" i="15"/>
  <c r="J41" i="15"/>
  <c r="J78" i="15"/>
  <c r="S8" i="15"/>
  <c r="J74" i="15"/>
  <c r="J47" i="15"/>
  <c r="I82" i="14"/>
  <c r="I81" i="14"/>
  <c r="I79" i="14"/>
  <c r="I68" i="14"/>
  <c r="I84" i="14"/>
  <c r="I70" i="14"/>
  <c r="I69" i="14"/>
  <c r="I77" i="14"/>
  <c r="I76" i="14"/>
  <c r="I75" i="14"/>
  <c r="I73" i="14"/>
  <c r="I72" i="14"/>
  <c r="I71" i="14"/>
  <c r="I85" i="14"/>
  <c r="E104" i="14"/>
  <c r="J72" i="14" l="1"/>
  <c r="J89" i="14"/>
  <c r="J73" i="14"/>
  <c r="J85" i="14"/>
  <c r="J75" i="14"/>
  <c r="J70" i="14"/>
  <c r="J81" i="14"/>
  <c r="J82" i="14"/>
  <c r="J71" i="14"/>
  <c r="J76" i="14"/>
  <c r="J84" i="14"/>
  <c r="J80" i="14"/>
  <c r="J83" i="14"/>
  <c r="J90" i="14"/>
  <c r="J77" i="14"/>
  <c r="J68" i="14"/>
  <c r="J78" i="14"/>
  <c r="J86" i="14"/>
  <c r="J91" i="14"/>
  <c r="J69" i="14"/>
  <c r="J79" i="14"/>
  <c r="J74" i="14"/>
  <c r="J87" i="14"/>
  <c r="J88" i="14"/>
  <c r="E105" i="14"/>
  <c r="E112" i="14"/>
  <c r="F112" i="14" s="1"/>
  <c r="E108" i="14"/>
  <c r="F108" i="14" s="1"/>
  <c r="E113" i="14"/>
  <c r="F113" i="14" s="1"/>
  <c r="E109" i="14"/>
  <c r="F109" i="14" s="1"/>
  <c r="E115" i="14"/>
  <c r="F115" i="14" s="1"/>
  <c r="E111" i="14"/>
  <c r="F111" i="14" s="1"/>
  <c r="E114" i="14"/>
  <c r="F114" i="14" s="1"/>
  <c r="E110" i="14"/>
  <c r="F110" i="14" s="1"/>
  <c r="E106" i="14"/>
  <c r="P31" i="14"/>
  <c r="P30" i="14"/>
  <c r="P29" i="14"/>
  <c r="P28" i="14"/>
  <c r="P27" i="14"/>
  <c r="P23" i="14"/>
  <c r="P21" i="14"/>
  <c r="P19" i="14"/>
  <c r="P18" i="14"/>
  <c r="P24" i="14"/>
  <c r="P16" i="14"/>
  <c r="P26" i="14"/>
  <c r="P13" i="14"/>
  <c r="P17" i="14"/>
  <c r="P25" i="14"/>
  <c r="P10" i="14"/>
  <c r="P15" i="14"/>
  <c r="P14" i="14"/>
  <c r="P22" i="14"/>
  <c r="P11" i="14"/>
  <c r="P12" i="14"/>
  <c r="P9" i="14"/>
  <c r="P20" i="14"/>
  <c r="P8" i="14"/>
  <c r="H67" i="14"/>
  <c r="G67" i="14"/>
  <c r="F67" i="14"/>
  <c r="E67" i="14"/>
  <c r="D67" i="14"/>
  <c r="H37" i="14"/>
  <c r="G37" i="14"/>
  <c r="F37" i="14"/>
  <c r="E37" i="14"/>
  <c r="D37" i="14"/>
  <c r="H36" i="14"/>
  <c r="H66" i="14" s="1"/>
  <c r="G36" i="14"/>
  <c r="G66" i="14" s="1"/>
  <c r="F36" i="14"/>
  <c r="F66" i="14" s="1"/>
  <c r="E36" i="14"/>
  <c r="E66" i="14" s="1"/>
  <c r="D36" i="14"/>
  <c r="D66" i="14" s="1"/>
  <c r="Q31" i="14"/>
  <c r="O31" i="14"/>
  <c r="N31" i="14"/>
  <c r="Q30" i="14"/>
  <c r="O30" i="14"/>
  <c r="N30" i="14"/>
  <c r="Q29" i="14"/>
  <c r="O29" i="14"/>
  <c r="N29" i="14"/>
  <c r="Q28" i="14"/>
  <c r="O28" i="14"/>
  <c r="N28" i="14"/>
  <c r="Q27" i="14"/>
  <c r="O27" i="14"/>
  <c r="N27" i="14"/>
  <c r="Q23" i="14"/>
  <c r="O23" i="14"/>
  <c r="N23" i="14"/>
  <c r="Q21" i="14"/>
  <c r="O21" i="14"/>
  <c r="N21" i="14"/>
  <c r="Q19" i="14"/>
  <c r="O19" i="14"/>
  <c r="N19" i="14"/>
  <c r="Q18" i="14"/>
  <c r="O18" i="14"/>
  <c r="N18" i="14"/>
  <c r="Q24" i="14"/>
  <c r="O24" i="14"/>
  <c r="N24" i="14"/>
  <c r="Q16" i="14"/>
  <c r="O16" i="14"/>
  <c r="N16" i="14"/>
  <c r="Q26" i="14"/>
  <c r="O26" i="14"/>
  <c r="N26" i="14"/>
  <c r="Q13" i="14"/>
  <c r="O13" i="14"/>
  <c r="N13" i="14"/>
  <c r="Q17" i="14"/>
  <c r="O17" i="14"/>
  <c r="N17" i="14"/>
  <c r="Q25" i="14"/>
  <c r="O25" i="14"/>
  <c r="N25" i="14"/>
  <c r="Q10" i="14"/>
  <c r="O10" i="14"/>
  <c r="N10" i="14"/>
  <c r="Q15" i="14"/>
  <c r="O15" i="14"/>
  <c r="N15" i="14"/>
  <c r="Q14" i="14"/>
  <c r="O14" i="14"/>
  <c r="N14" i="14"/>
  <c r="Q22" i="14"/>
  <c r="O22" i="14"/>
  <c r="N22" i="14"/>
  <c r="Q11" i="14"/>
  <c r="O11" i="14"/>
  <c r="N11" i="14"/>
  <c r="Q12" i="14"/>
  <c r="O12" i="14"/>
  <c r="N12" i="14"/>
  <c r="Q9" i="14"/>
  <c r="O9" i="14"/>
  <c r="N9" i="14"/>
  <c r="Q20" i="14"/>
  <c r="O20" i="14"/>
  <c r="N20" i="14"/>
  <c r="Q8" i="14"/>
  <c r="O8" i="14"/>
  <c r="N8" i="14"/>
  <c r="R18" i="14" l="1"/>
  <c r="T22" i="14"/>
  <c r="R12" i="14"/>
  <c r="R15" i="14"/>
  <c r="R13" i="14"/>
  <c r="I55" i="14"/>
  <c r="T18" i="14"/>
  <c r="R27" i="14"/>
  <c r="T12" i="14"/>
  <c r="T29" i="14"/>
  <c r="I56" i="14"/>
  <c r="T25" i="14"/>
  <c r="R23" i="14"/>
  <c r="T27" i="14"/>
  <c r="R30" i="14"/>
  <c r="R31" i="14"/>
  <c r="I57" i="14"/>
  <c r="T15" i="14"/>
  <c r="T16" i="14"/>
  <c r="I39" i="14"/>
  <c r="I49" i="14"/>
  <c r="I52" i="14"/>
  <c r="I45" i="14"/>
  <c r="I46" i="14"/>
  <c r="I60" i="14"/>
  <c r="T20" i="14"/>
  <c r="T13" i="14"/>
  <c r="T19" i="14"/>
  <c r="T21" i="14"/>
  <c r="I48" i="14"/>
  <c r="I47" i="14"/>
  <c r="I54" i="14"/>
  <c r="I41" i="14"/>
  <c r="I61" i="14"/>
  <c r="T28" i="14"/>
  <c r="I38" i="14"/>
  <c r="I51" i="14"/>
  <c r="I50" i="14"/>
  <c r="I40" i="14"/>
  <c r="I43" i="14"/>
  <c r="I53" i="14"/>
  <c r="I42" i="14"/>
  <c r="I44" i="14"/>
  <c r="I58" i="14"/>
  <c r="I59" i="14"/>
  <c r="T8" i="14"/>
  <c r="R8" i="14"/>
  <c r="R20" i="14"/>
  <c r="T11" i="14"/>
  <c r="R11" i="14"/>
  <c r="R22" i="14"/>
  <c r="T10" i="14"/>
  <c r="R10" i="14"/>
  <c r="R25" i="14"/>
  <c r="T26" i="14"/>
  <c r="R26" i="14"/>
  <c r="R16" i="14"/>
  <c r="R9" i="14"/>
  <c r="T9" i="14"/>
  <c r="R14" i="14"/>
  <c r="T14" i="14"/>
  <c r="R17" i="14"/>
  <c r="T17" i="14"/>
  <c r="R24" i="14"/>
  <c r="T24" i="14"/>
  <c r="R21" i="14"/>
  <c r="R29" i="14"/>
  <c r="T31" i="14"/>
  <c r="R19" i="14"/>
  <c r="T23" i="14"/>
  <c r="R28" i="14"/>
  <c r="T30" i="14"/>
  <c r="N22" i="13"/>
  <c r="J59" i="14" l="1"/>
  <c r="J52" i="14"/>
  <c r="J40" i="14"/>
  <c r="J53" i="14"/>
  <c r="J51" i="14"/>
  <c r="J56" i="14"/>
  <c r="J49" i="14"/>
  <c r="J44" i="14"/>
  <c r="J61" i="14"/>
  <c r="J47" i="14"/>
  <c r="J60" i="14"/>
  <c r="J46" i="14"/>
  <c r="J41" i="14"/>
  <c r="J45" i="14"/>
  <c r="J58" i="14"/>
  <c r="J48" i="14"/>
  <c r="J54" i="14"/>
  <c r="J39" i="14"/>
  <c r="S18" i="14"/>
  <c r="U30" i="14"/>
  <c r="U31" i="14"/>
  <c r="J42" i="14"/>
  <c r="J50" i="14"/>
  <c r="S30" i="14"/>
  <c r="J57" i="14"/>
  <c r="U15" i="14"/>
  <c r="S21" i="14"/>
  <c r="J55" i="14"/>
  <c r="J43" i="14"/>
  <c r="J38" i="14"/>
  <c r="U23" i="14"/>
  <c r="U29" i="14"/>
  <c r="U19" i="14"/>
  <c r="U17" i="14"/>
  <c r="S14" i="14"/>
  <c r="S16" i="14"/>
  <c r="S10" i="14"/>
  <c r="U11" i="14"/>
  <c r="S12" i="14"/>
  <c r="U16" i="14"/>
  <c r="S19" i="14"/>
  <c r="U28" i="14"/>
  <c r="U24" i="14"/>
  <c r="S17" i="14"/>
  <c r="U9" i="14"/>
  <c r="S26" i="14"/>
  <c r="U10" i="14"/>
  <c r="S20" i="14"/>
  <c r="U22" i="14"/>
  <c r="U18" i="14"/>
  <c r="S27" i="14"/>
  <c r="S24" i="14"/>
  <c r="S15" i="14"/>
  <c r="S9" i="14"/>
  <c r="U27" i="14"/>
  <c r="U26" i="14"/>
  <c r="S22" i="14"/>
  <c r="S8" i="14"/>
  <c r="U13" i="14"/>
  <c r="U25" i="14"/>
  <c r="S28" i="14"/>
  <c r="S29" i="14"/>
  <c r="U21" i="14"/>
  <c r="S13" i="14"/>
  <c r="U14" i="14"/>
  <c r="S31" i="14"/>
  <c r="S23" i="14"/>
  <c r="S25" i="14"/>
  <c r="S11" i="14"/>
  <c r="U8" i="14"/>
  <c r="U20" i="14"/>
  <c r="U12" i="14"/>
  <c r="E36" i="13"/>
  <c r="F36" i="13"/>
  <c r="F66" i="13" s="1"/>
  <c r="G36" i="13"/>
  <c r="G66" i="13" s="1"/>
  <c r="H36" i="13"/>
  <c r="H66" i="13" s="1"/>
  <c r="D36" i="13"/>
  <c r="E66" i="13"/>
  <c r="E37" i="13"/>
  <c r="F37" i="13"/>
  <c r="G37" i="13"/>
  <c r="H37" i="13"/>
  <c r="D37" i="13"/>
  <c r="E67" i="13"/>
  <c r="F67" i="13"/>
  <c r="G67" i="13"/>
  <c r="H67" i="13"/>
  <c r="D67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05" i="13"/>
  <c r="H91" i="13" l="1"/>
  <c r="G91" i="13"/>
  <c r="F91" i="13"/>
  <c r="E91" i="13"/>
  <c r="D91" i="13"/>
  <c r="C91" i="13"/>
  <c r="B91" i="13"/>
  <c r="H90" i="13"/>
  <c r="G90" i="13"/>
  <c r="F90" i="13"/>
  <c r="E90" i="13"/>
  <c r="D90" i="13"/>
  <c r="C90" i="13"/>
  <c r="B90" i="13"/>
  <c r="H89" i="13"/>
  <c r="G89" i="13"/>
  <c r="F89" i="13"/>
  <c r="E89" i="13"/>
  <c r="D89" i="13"/>
  <c r="C89" i="13"/>
  <c r="B89" i="13"/>
  <c r="H88" i="13"/>
  <c r="G88" i="13"/>
  <c r="F88" i="13"/>
  <c r="E88" i="13"/>
  <c r="D88" i="13"/>
  <c r="C88" i="13"/>
  <c r="B88" i="13"/>
  <c r="H87" i="13"/>
  <c r="G87" i="13"/>
  <c r="F87" i="13"/>
  <c r="E87" i="13"/>
  <c r="D87" i="13"/>
  <c r="C87" i="13"/>
  <c r="B87" i="13"/>
  <c r="H86" i="13"/>
  <c r="G86" i="13"/>
  <c r="F86" i="13"/>
  <c r="E86" i="13"/>
  <c r="D86" i="13"/>
  <c r="C86" i="13"/>
  <c r="B86" i="13"/>
  <c r="H85" i="13"/>
  <c r="G85" i="13"/>
  <c r="F85" i="13"/>
  <c r="E85" i="13"/>
  <c r="D85" i="13"/>
  <c r="C85" i="13"/>
  <c r="B85" i="13"/>
  <c r="H84" i="13"/>
  <c r="G84" i="13"/>
  <c r="F84" i="13"/>
  <c r="E84" i="13"/>
  <c r="D84" i="13"/>
  <c r="C84" i="13"/>
  <c r="B84" i="13"/>
  <c r="H70" i="13"/>
  <c r="G70" i="13"/>
  <c r="F70" i="13"/>
  <c r="E70" i="13"/>
  <c r="D70" i="13"/>
  <c r="C70" i="13"/>
  <c r="B70" i="13"/>
  <c r="H71" i="13"/>
  <c r="G71" i="13"/>
  <c r="F71" i="13"/>
  <c r="E71" i="13"/>
  <c r="D71" i="13"/>
  <c r="C71" i="13"/>
  <c r="B71" i="13"/>
  <c r="H83" i="13"/>
  <c r="G83" i="13"/>
  <c r="F83" i="13"/>
  <c r="E83" i="13"/>
  <c r="D83" i="13"/>
  <c r="C83" i="13"/>
  <c r="B83" i="13"/>
  <c r="H69" i="13"/>
  <c r="G69" i="13"/>
  <c r="F69" i="13"/>
  <c r="E69" i="13"/>
  <c r="D69" i="13"/>
  <c r="C69" i="13"/>
  <c r="B69" i="13"/>
  <c r="H82" i="13"/>
  <c r="G82" i="13"/>
  <c r="F82" i="13"/>
  <c r="E82" i="13"/>
  <c r="D82" i="13"/>
  <c r="C82" i="13"/>
  <c r="B82" i="13"/>
  <c r="H81" i="13"/>
  <c r="G81" i="13"/>
  <c r="F81" i="13"/>
  <c r="E81" i="13"/>
  <c r="D81" i="13"/>
  <c r="C81" i="13"/>
  <c r="B81" i="13"/>
  <c r="H68" i="13"/>
  <c r="G68" i="13"/>
  <c r="F68" i="13"/>
  <c r="E68" i="13"/>
  <c r="D68" i="13"/>
  <c r="C68" i="13"/>
  <c r="B68" i="13"/>
  <c r="H80" i="13"/>
  <c r="G80" i="13"/>
  <c r="F80" i="13"/>
  <c r="E80" i="13"/>
  <c r="D80" i="13"/>
  <c r="C80" i="13"/>
  <c r="B80" i="13"/>
  <c r="H79" i="13"/>
  <c r="G79" i="13"/>
  <c r="F79" i="13"/>
  <c r="E79" i="13"/>
  <c r="D79" i="13"/>
  <c r="C79" i="13"/>
  <c r="B79" i="13"/>
  <c r="H78" i="13"/>
  <c r="G78" i="13"/>
  <c r="F78" i="13"/>
  <c r="E78" i="13"/>
  <c r="D78" i="13"/>
  <c r="C78" i="13"/>
  <c r="B78" i="13"/>
  <c r="H77" i="13"/>
  <c r="G77" i="13"/>
  <c r="F77" i="13"/>
  <c r="E77" i="13"/>
  <c r="D77" i="13"/>
  <c r="C77" i="13"/>
  <c r="B77" i="13"/>
  <c r="H76" i="13"/>
  <c r="G76" i="13"/>
  <c r="F76" i="13"/>
  <c r="E76" i="13"/>
  <c r="D76" i="13"/>
  <c r="C76" i="13"/>
  <c r="B76" i="13"/>
  <c r="H75" i="13"/>
  <c r="G75" i="13"/>
  <c r="F75" i="13"/>
  <c r="E75" i="13"/>
  <c r="D75" i="13"/>
  <c r="C75" i="13"/>
  <c r="B75" i="13"/>
  <c r="H74" i="13"/>
  <c r="G74" i="13"/>
  <c r="F74" i="13"/>
  <c r="E74" i="13"/>
  <c r="D74" i="13"/>
  <c r="C74" i="13"/>
  <c r="B74" i="13"/>
  <c r="H73" i="13"/>
  <c r="G73" i="13"/>
  <c r="F73" i="13"/>
  <c r="E73" i="13"/>
  <c r="D73" i="13"/>
  <c r="C73" i="13"/>
  <c r="B73" i="13"/>
  <c r="H72" i="13"/>
  <c r="G72" i="13"/>
  <c r="F72" i="13"/>
  <c r="E72" i="13"/>
  <c r="D72" i="13"/>
  <c r="C72" i="13"/>
  <c r="B72" i="13"/>
  <c r="H61" i="13"/>
  <c r="G61" i="13"/>
  <c r="F61" i="13"/>
  <c r="E61" i="13"/>
  <c r="D61" i="13"/>
  <c r="C61" i="13"/>
  <c r="B61" i="13"/>
  <c r="H60" i="13"/>
  <c r="G60" i="13"/>
  <c r="F60" i="13"/>
  <c r="E60" i="13"/>
  <c r="D60" i="13"/>
  <c r="C60" i="13"/>
  <c r="B60" i="13"/>
  <c r="H59" i="13"/>
  <c r="G59" i="13"/>
  <c r="F59" i="13"/>
  <c r="E59" i="13"/>
  <c r="D59" i="13"/>
  <c r="C59" i="13"/>
  <c r="B59" i="13"/>
  <c r="H38" i="13"/>
  <c r="G38" i="13"/>
  <c r="F38" i="13"/>
  <c r="E38" i="13"/>
  <c r="D38" i="13"/>
  <c r="C38" i="13"/>
  <c r="B38" i="13"/>
  <c r="H58" i="13"/>
  <c r="G58" i="13"/>
  <c r="F58" i="13"/>
  <c r="E58" i="13"/>
  <c r="D58" i="13"/>
  <c r="C58" i="13"/>
  <c r="B58" i="13"/>
  <c r="H46" i="13"/>
  <c r="G46" i="13"/>
  <c r="F46" i="13"/>
  <c r="E46" i="13"/>
  <c r="D46" i="13"/>
  <c r="C46" i="13"/>
  <c r="B46" i="13"/>
  <c r="H48" i="13"/>
  <c r="G48" i="13"/>
  <c r="F48" i="13"/>
  <c r="E48" i="13"/>
  <c r="D48" i="13"/>
  <c r="C48" i="13"/>
  <c r="B48" i="13"/>
  <c r="H57" i="13"/>
  <c r="G57" i="13"/>
  <c r="F57" i="13"/>
  <c r="E57" i="13"/>
  <c r="D57" i="13"/>
  <c r="C57" i="13"/>
  <c r="B57" i="13"/>
  <c r="H47" i="13"/>
  <c r="G47" i="13"/>
  <c r="F47" i="13"/>
  <c r="E47" i="13"/>
  <c r="D47" i="13"/>
  <c r="C47" i="13"/>
  <c r="B47" i="13"/>
  <c r="H49" i="13"/>
  <c r="G49" i="13"/>
  <c r="F49" i="13"/>
  <c r="E49" i="13"/>
  <c r="D49" i="13"/>
  <c r="C49" i="13"/>
  <c r="B49" i="13"/>
  <c r="H44" i="13"/>
  <c r="G44" i="13"/>
  <c r="F44" i="13"/>
  <c r="E44" i="13"/>
  <c r="D44" i="13"/>
  <c r="C44" i="13"/>
  <c r="B44" i="13"/>
  <c r="H45" i="13"/>
  <c r="G45" i="13"/>
  <c r="F45" i="13"/>
  <c r="E45" i="13"/>
  <c r="D45" i="13"/>
  <c r="C45" i="13"/>
  <c r="B45" i="13"/>
  <c r="H56" i="13"/>
  <c r="G56" i="13"/>
  <c r="F56" i="13"/>
  <c r="E56" i="13"/>
  <c r="D56" i="13"/>
  <c r="C56" i="13"/>
  <c r="B56" i="13"/>
  <c r="H55" i="13"/>
  <c r="G55" i="13"/>
  <c r="F55" i="13"/>
  <c r="E55" i="13"/>
  <c r="D55" i="13"/>
  <c r="C55" i="13"/>
  <c r="B55" i="13"/>
  <c r="H54" i="13"/>
  <c r="G54" i="13"/>
  <c r="F54" i="13"/>
  <c r="E54" i="13"/>
  <c r="D54" i="13"/>
  <c r="C54" i="13"/>
  <c r="B54" i="13"/>
  <c r="H53" i="13"/>
  <c r="G53" i="13"/>
  <c r="F53" i="13"/>
  <c r="E53" i="13"/>
  <c r="D53" i="13"/>
  <c r="C53" i="13"/>
  <c r="B53" i="13"/>
  <c r="H40" i="13"/>
  <c r="G40" i="13"/>
  <c r="F40" i="13"/>
  <c r="E40" i="13"/>
  <c r="D40" i="13"/>
  <c r="C40" i="13"/>
  <c r="B40" i="13"/>
  <c r="H52" i="13"/>
  <c r="G52" i="13"/>
  <c r="F52" i="13"/>
  <c r="E52" i="13"/>
  <c r="D52" i="13"/>
  <c r="C52" i="13"/>
  <c r="B52" i="13"/>
  <c r="H42" i="13"/>
  <c r="G42" i="13"/>
  <c r="F42" i="13"/>
  <c r="E42" i="13"/>
  <c r="D42" i="13"/>
  <c r="C42" i="13"/>
  <c r="B42" i="13"/>
  <c r="H41" i="13"/>
  <c r="G41" i="13"/>
  <c r="F41" i="13"/>
  <c r="E41" i="13"/>
  <c r="D41" i="13"/>
  <c r="C41" i="13"/>
  <c r="B41" i="13"/>
  <c r="H51" i="13"/>
  <c r="G51" i="13"/>
  <c r="F51" i="13"/>
  <c r="E51" i="13"/>
  <c r="D51" i="13"/>
  <c r="C51" i="13"/>
  <c r="B51" i="13"/>
  <c r="H43" i="13"/>
  <c r="G43" i="13"/>
  <c r="F43" i="13"/>
  <c r="E43" i="13"/>
  <c r="D43" i="13"/>
  <c r="C43" i="13"/>
  <c r="B43" i="13"/>
  <c r="H50" i="13"/>
  <c r="G50" i="13"/>
  <c r="F50" i="13"/>
  <c r="E50" i="13"/>
  <c r="D50" i="13"/>
  <c r="C50" i="13"/>
  <c r="B50" i="13"/>
  <c r="H39" i="13"/>
  <c r="G39" i="13"/>
  <c r="F39" i="13"/>
  <c r="E39" i="13"/>
  <c r="D39" i="13"/>
  <c r="C39" i="13"/>
  <c r="B39" i="13"/>
  <c r="D66" i="13"/>
  <c r="Q31" i="13"/>
  <c r="O31" i="13"/>
  <c r="N31" i="13"/>
  <c r="Q30" i="13"/>
  <c r="O30" i="13"/>
  <c r="N30" i="13"/>
  <c r="Q29" i="13"/>
  <c r="O29" i="13"/>
  <c r="N29" i="13"/>
  <c r="Q28" i="13"/>
  <c r="O28" i="13"/>
  <c r="N28" i="13"/>
  <c r="Q27" i="13"/>
  <c r="O27" i="13"/>
  <c r="N27" i="13"/>
  <c r="Q26" i="13"/>
  <c r="O26" i="13"/>
  <c r="N26" i="13"/>
  <c r="Q25" i="13"/>
  <c r="O25" i="13"/>
  <c r="N25" i="13"/>
  <c r="Q24" i="13"/>
  <c r="O24" i="13"/>
  <c r="N24" i="13"/>
  <c r="Q23" i="13"/>
  <c r="O23" i="13"/>
  <c r="N23" i="13"/>
  <c r="Q21" i="13"/>
  <c r="O21" i="13"/>
  <c r="N21" i="13"/>
  <c r="Q12" i="13"/>
  <c r="O12" i="13"/>
  <c r="N12" i="13"/>
  <c r="Q22" i="13"/>
  <c r="O22" i="13"/>
  <c r="Q19" i="13"/>
  <c r="O19" i="13"/>
  <c r="N19" i="13"/>
  <c r="Q16" i="13"/>
  <c r="O16" i="13"/>
  <c r="N16" i="13"/>
  <c r="Q13" i="13"/>
  <c r="O13" i="13"/>
  <c r="N13" i="13"/>
  <c r="Q18" i="13"/>
  <c r="O18" i="13"/>
  <c r="N18" i="13"/>
  <c r="Q11" i="13"/>
  <c r="O11" i="13"/>
  <c r="N11" i="13"/>
  <c r="Q17" i="13"/>
  <c r="O17" i="13"/>
  <c r="N17" i="13"/>
  <c r="Q15" i="13"/>
  <c r="O15" i="13"/>
  <c r="N15" i="13"/>
  <c r="Q10" i="13"/>
  <c r="O10" i="13"/>
  <c r="N10" i="13"/>
  <c r="Q20" i="13"/>
  <c r="O20" i="13"/>
  <c r="N20" i="13"/>
  <c r="Q9" i="13"/>
  <c r="O9" i="13"/>
  <c r="N9" i="13"/>
  <c r="Q14" i="13"/>
  <c r="O14" i="13"/>
  <c r="N14" i="13"/>
  <c r="Q8" i="13"/>
  <c r="O8" i="13"/>
  <c r="N8" i="13"/>
  <c r="R11" i="13" l="1"/>
  <c r="T13" i="13"/>
  <c r="R13" i="13"/>
  <c r="R19" i="13"/>
  <c r="R12" i="13"/>
  <c r="I50" i="13"/>
  <c r="I53" i="13"/>
  <c r="I54" i="13"/>
  <c r="I44" i="13"/>
  <c r="I57" i="13"/>
  <c r="I48" i="13"/>
  <c r="I38" i="13"/>
  <c r="I59" i="13"/>
  <c r="I72" i="13"/>
  <c r="I73" i="13"/>
  <c r="I76" i="13"/>
  <c r="I80" i="13"/>
  <c r="I68" i="13"/>
  <c r="I69" i="13"/>
  <c r="I83" i="13"/>
  <c r="I84" i="13"/>
  <c r="I88" i="13"/>
  <c r="I89" i="13"/>
  <c r="R18" i="13"/>
  <c r="R16" i="13"/>
  <c r="R22" i="13"/>
  <c r="I85" i="13"/>
  <c r="I39" i="13"/>
  <c r="I77" i="13"/>
  <c r="T22" i="13"/>
  <c r="T12" i="13"/>
  <c r="R21" i="13"/>
  <c r="T23" i="13"/>
  <c r="T24" i="13"/>
  <c r="T25" i="13"/>
  <c r="T26" i="13"/>
  <c r="T27" i="13"/>
  <c r="T28" i="13"/>
  <c r="T29" i="13"/>
  <c r="T30" i="13"/>
  <c r="T31" i="13"/>
  <c r="I43" i="13"/>
  <c r="I51" i="13"/>
  <c r="I52" i="13"/>
  <c r="I55" i="13"/>
  <c r="I56" i="13"/>
  <c r="I49" i="13"/>
  <c r="I46" i="13"/>
  <c r="I58" i="13"/>
  <c r="I60" i="13"/>
  <c r="I74" i="13"/>
  <c r="I75" i="13"/>
  <c r="I78" i="13"/>
  <c r="I79" i="13"/>
  <c r="I81" i="13"/>
  <c r="I82" i="13"/>
  <c r="I71" i="13"/>
  <c r="I70" i="13"/>
  <c r="I86" i="13"/>
  <c r="I87" i="13"/>
  <c r="I90" i="13"/>
  <c r="I91" i="13"/>
  <c r="R14" i="13"/>
  <c r="R20" i="13"/>
  <c r="R10" i="13"/>
  <c r="R15" i="13"/>
  <c r="R17" i="13"/>
  <c r="T17" i="13"/>
  <c r="T21" i="13"/>
  <c r="T16" i="13"/>
  <c r="I42" i="13"/>
  <c r="T19" i="13"/>
  <c r="T18" i="13"/>
  <c r="T11" i="13"/>
  <c r="T10" i="13"/>
  <c r="T15" i="13"/>
  <c r="T20" i="13"/>
  <c r="T14" i="13"/>
  <c r="R9" i="13"/>
  <c r="T9" i="13"/>
  <c r="I61" i="13"/>
  <c r="R8" i="13"/>
  <c r="T8" i="13"/>
  <c r="R24" i="13"/>
  <c r="R28" i="13"/>
  <c r="I41" i="13"/>
  <c r="I40" i="13"/>
  <c r="I45" i="13"/>
  <c r="I47" i="13"/>
  <c r="R25" i="13"/>
  <c r="R29" i="13"/>
  <c r="R26" i="13"/>
  <c r="R30" i="13"/>
  <c r="R23" i="13"/>
  <c r="R27" i="13"/>
  <c r="R31" i="13"/>
  <c r="C49" i="12"/>
  <c r="S11" i="13" l="1"/>
  <c r="U13" i="13"/>
  <c r="J78" i="13"/>
  <c r="U20" i="13"/>
  <c r="J88" i="13"/>
  <c r="J76" i="13"/>
  <c r="S19" i="13"/>
  <c r="J90" i="13"/>
  <c r="J69" i="13"/>
  <c r="J87" i="13"/>
  <c r="J82" i="13"/>
  <c r="J73" i="13"/>
  <c r="J71" i="13"/>
  <c r="J86" i="13"/>
  <c r="J81" i="13"/>
  <c r="J84" i="13"/>
  <c r="J58" i="13"/>
  <c r="J75" i="13"/>
  <c r="J85" i="13"/>
  <c r="J74" i="13"/>
  <c r="S23" i="13"/>
  <c r="J80" i="13"/>
  <c r="J72" i="13"/>
  <c r="J91" i="13"/>
  <c r="J70" i="13"/>
  <c r="J79" i="13"/>
  <c r="J89" i="13"/>
  <c r="J83" i="13"/>
  <c r="J77" i="13"/>
  <c r="U8" i="13"/>
  <c r="U30" i="13"/>
  <c r="J68" i="13"/>
  <c r="S15" i="13"/>
  <c r="S31" i="13"/>
  <c r="S22" i="13"/>
  <c r="S9" i="13"/>
  <c r="U26" i="13"/>
  <c r="U27" i="13"/>
  <c r="J50" i="13"/>
  <c r="U19" i="13"/>
  <c r="U22" i="13"/>
  <c r="U29" i="13"/>
  <c r="U28" i="13"/>
  <c r="U11" i="13"/>
  <c r="U17" i="13"/>
  <c r="U10" i="13"/>
  <c r="U25" i="13"/>
  <c r="U24" i="13"/>
  <c r="U31" i="13"/>
  <c r="U23" i="13"/>
  <c r="U18" i="13"/>
  <c r="J40" i="13"/>
  <c r="U14" i="13"/>
  <c r="U16" i="13"/>
  <c r="U12" i="13"/>
  <c r="U15" i="13"/>
  <c r="U21" i="13"/>
  <c r="U9" i="13"/>
  <c r="J55" i="13"/>
  <c r="J54" i="13"/>
  <c r="J51" i="13"/>
  <c r="S25" i="13"/>
  <c r="S24" i="13"/>
  <c r="J53" i="13"/>
  <c r="S27" i="13"/>
  <c r="J60" i="13"/>
  <c r="S26" i="13"/>
  <c r="S29" i="13"/>
  <c r="J59" i="13"/>
  <c r="J45" i="13"/>
  <c r="S28" i="13"/>
  <c r="J56" i="13"/>
  <c r="S8" i="13"/>
  <c r="S12" i="13"/>
  <c r="S17" i="13"/>
  <c r="J44" i="13"/>
  <c r="J38" i="13"/>
  <c r="J39" i="13"/>
  <c r="J47" i="13"/>
  <c r="J52" i="13"/>
  <c r="J43" i="13"/>
  <c r="S18" i="13"/>
  <c r="S21" i="13"/>
  <c r="J48" i="13"/>
  <c r="S13" i="13"/>
  <c r="J61" i="13"/>
  <c r="S30" i="13"/>
  <c r="J49" i="13"/>
  <c r="J41" i="13"/>
  <c r="J46" i="13"/>
  <c r="S10" i="13"/>
  <c r="S20" i="13"/>
  <c r="S16" i="13"/>
  <c r="J57" i="13"/>
  <c r="J42" i="13"/>
  <c r="S14" i="13"/>
  <c r="W9" i="7"/>
  <c r="W10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W28" i="7"/>
  <c r="W8" i="7"/>
  <c r="T28" i="6"/>
  <c r="X28" i="6" s="1"/>
  <c r="X27" i="6"/>
  <c r="T27" i="6"/>
  <c r="U27" i="6" s="1"/>
  <c r="X26" i="6"/>
  <c r="T26" i="6"/>
  <c r="T25" i="6"/>
  <c r="X25" i="6" s="1"/>
  <c r="T24" i="6"/>
  <c r="X24" i="6" s="1"/>
  <c r="X23" i="6"/>
  <c r="T23" i="6"/>
  <c r="U23" i="6" s="1"/>
  <c r="X22" i="6"/>
  <c r="T22" i="6"/>
  <c r="T21" i="6"/>
  <c r="X21" i="6" s="1"/>
  <c r="T20" i="6"/>
  <c r="X20" i="6" s="1"/>
  <c r="X19" i="6"/>
  <c r="T19" i="6"/>
  <c r="U19" i="6" s="1"/>
  <c r="X18" i="6"/>
  <c r="T18" i="6"/>
  <c r="T17" i="6"/>
  <c r="X17" i="6" s="1"/>
  <c r="T16" i="6"/>
  <c r="X16" i="6" s="1"/>
  <c r="X15" i="6"/>
  <c r="T15" i="6"/>
  <c r="U15" i="6" s="1"/>
  <c r="X14" i="6"/>
  <c r="T14" i="6"/>
  <c r="T13" i="6"/>
  <c r="X13" i="6" s="1"/>
  <c r="T12" i="6"/>
  <c r="X12" i="6" s="1"/>
  <c r="X11" i="6"/>
  <c r="T11" i="6"/>
  <c r="U11" i="6" s="1"/>
  <c r="X10" i="6"/>
  <c r="T10" i="6"/>
  <c r="T9" i="6"/>
  <c r="X9" i="6" s="1"/>
  <c r="T8" i="6"/>
  <c r="X8" i="6" s="1"/>
  <c r="T28" i="5"/>
  <c r="X28" i="5" s="1"/>
  <c r="X27" i="5"/>
  <c r="T27" i="5"/>
  <c r="U27" i="5" s="1"/>
  <c r="X26" i="5"/>
  <c r="T26" i="5"/>
  <c r="T25" i="5"/>
  <c r="X25" i="5" s="1"/>
  <c r="T24" i="5"/>
  <c r="X24" i="5" s="1"/>
  <c r="X23" i="5"/>
  <c r="T23" i="5"/>
  <c r="X22" i="5"/>
  <c r="T22" i="5"/>
  <c r="T21" i="5"/>
  <c r="X21" i="5" s="1"/>
  <c r="T20" i="5"/>
  <c r="X20" i="5" s="1"/>
  <c r="X19" i="5"/>
  <c r="T19" i="5"/>
  <c r="X18" i="5"/>
  <c r="T18" i="5"/>
  <c r="T17" i="5"/>
  <c r="U17" i="5" s="1"/>
  <c r="T16" i="5"/>
  <c r="X16" i="5" s="1"/>
  <c r="X15" i="5"/>
  <c r="T15" i="5"/>
  <c r="X14" i="5"/>
  <c r="T14" i="5"/>
  <c r="T13" i="5"/>
  <c r="U13" i="5" s="1"/>
  <c r="T12" i="5"/>
  <c r="X12" i="5" s="1"/>
  <c r="X11" i="5"/>
  <c r="T11" i="5"/>
  <c r="X10" i="5"/>
  <c r="T10" i="5"/>
  <c r="T9" i="5"/>
  <c r="U9" i="5" s="1"/>
  <c r="T8" i="5"/>
  <c r="U23" i="5" s="1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8" i="9"/>
  <c r="T28" i="9"/>
  <c r="T27" i="9"/>
  <c r="U27" i="9" s="1"/>
  <c r="T26" i="9"/>
  <c r="U26" i="9" s="1"/>
  <c r="T25" i="9"/>
  <c r="T24" i="9"/>
  <c r="T23" i="9"/>
  <c r="U23" i="9" s="1"/>
  <c r="T22" i="9"/>
  <c r="U22" i="9" s="1"/>
  <c r="T21" i="9"/>
  <c r="T20" i="9"/>
  <c r="T19" i="9"/>
  <c r="U19" i="9" s="1"/>
  <c r="T18" i="9"/>
  <c r="U18" i="9" s="1"/>
  <c r="T17" i="9"/>
  <c r="T16" i="9"/>
  <c r="T15" i="9"/>
  <c r="U15" i="9" s="1"/>
  <c r="T14" i="9"/>
  <c r="U14" i="9" s="1"/>
  <c r="T13" i="9"/>
  <c r="T12" i="9"/>
  <c r="T11" i="9"/>
  <c r="U11" i="9" s="1"/>
  <c r="T10" i="9"/>
  <c r="U10" i="9" s="1"/>
  <c r="T9" i="9"/>
  <c r="T8" i="9"/>
  <c r="T9" i="10"/>
  <c r="U28" i="10"/>
  <c r="T28" i="10"/>
  <c r="T27" i="10"/>
  <c r="U27" i="10" s="1"/>
  <c r="U26" i="10"/>
  <c r="T26" i="10"/>
  <c r="T25" i="10"/>
  <c r="U25" i="10" s="1"/>
  <c r="U24" i="10"/>
  <c r="T24" i="10"/>
  <c r="T23" i="10"/>
  <c r="U23" i="10" s="1"/>
  <c r="U22" i="10"/>
  <c r="T22" i="10"/>
  <c r="T21" i="10"/>
  <c r="U21" i="10" s="1"/>
  <c r="U20" i="10"/>
  <c r="T20" i="10"/>
  <c r="T19" i="10"/>
  <c r="U19" i="10" s="1"/>
  <c r="U18" i="10"/>
  <c r="T18" i="10"/>
  <c r="T17" i="10"/>
  <c r="U17" i="10" s="1"/>
  <c r="U16" i="10"/>
  <c r="T16" i="10"/>
  <c r="T15" i="10"/>
  <c r="U15" i="10" s="1"/>
  <c r="U14" i="10"/>
  <c r="T14" i="10"/>
  <c r="T13" i="10"/>
  <c r="U13" i="10" s="1"/>
  <c r="U12" i="10"/>
  <c r="T12" i="10"/>
  <c r="T11" i="10"/>
  <c r="U11" i="10" s="1"/>
  <c r="U10" i="10"/>
  <c r="T10" i="10"/>
  <c r="U9" i="10"/>
  <c r="U8" i="10"/>
  <c r="T8" i="10"/>
  <c r="W27" i="7" l="1"/>
  <c r="U14" i="6"/>
  <c r="U26" i="6"/>
  <c r="U9" i="6"/>
  <c r="U13" i="6"/>
  <c r="U25" i="6"/>
  <c r="U8" i="6"/>
  <c r="U10" i="6"/>
  <c r="U18" i="6"/>
  <c r="U22" i="6"/>
  <c r="U17" i="6"/>
  <c r="U21" i="6"/>
  <c r="U12" i="6"/>
  <c r="U16" i="6"/>
  <c r="U20" i="6"/>
  <c r="U24" i="6"/>
  <c r="U28" i="6"/>
  <c r="U22" i="5"/>
  <c r="U21" i="5"/>
  <c r="U25" i="5"/>
  <c r="U8" i="5"/>
  <c r="X9" i="5"/>
  <c r="U12" i="5"/>
  <c r="X13" i="5"/>
  <c r="U16" i="5"/>
  <c r="X17" i="5"/>
  <c r="U20" i="5"/>
  <c r="U24" i="5"/>
  <c r="U28" i="5"/>
  <c r="U10" i="5"/>
  <c r="U14" i="5"/>
  <c r="U18" i="5"/>
  <c r="U26" i="5"/>
  <c r="X8" i="5"/>
  <c r="U11" i="5"/>
  <c r="U15" i="5"/>
  <c r="U19" i="5"/>
  <c r="U9" i="9"/>
  <c r="U13" i="9"/>
  <c r="U17" i="9"/>
  <c r="U25" i="9"/>
  <c r="U8" i="9"/>
  <c r="U16" i="9"/>
  <c r="U20" i="9"/>
  <c r="U28" i="9"/>
  <c r="U21" i="9"/>
  <c r="U12" i="9"/>
  <c r="U24" i="9"/>
  <c r="E110" i="12"/>
  <c r="E109" i="12"/>
  <c r="E105" i="12"/>
  <c r="E106" i="12"/>
  <c r="E113" i="12"/>
  <c r="E112" i="12"/>
  <c r="E111" i="12"/>
  <c r="E108" i="12"/>
  <c r="E107" i="12"/>
  <c r="E104" i="12"/>
  <c r="N11" i="12" l="1"/>
  <c r="E88" i="12"/>
  <c r="F88" i="12"/>
  <c r="G88" i="12"/>
  <c r="H88" i="12"/>
  <c r="D88" i="12"/>
  <c r="C88" i="12"/>
  <c r="B88" i="12"/>
  <c r="E86" i="12"/>
  <c r="F86" i="12"/>
  <c r="G86" i="12"/>
  <c r="H86" i="12"/>
  <c r="D86" i="12"/>
  <c r="C86" i="12"/>
  <c r="B86" i="12"/>
  <c r="E87" i="12"/>
  <c r="F87" i="12"/>
  <c r="G87" i="12"/>
  <c r="H87" i="12"/>
  <c r="D87" i="12"/>
  <c r="C87" i="12"/>
  <c r="B87" i="12"/>
  <c r="E91" i="12"/>
  <c r="F91" i="12"/>
  <c r="G91" i="12"/>
  <c r="H91" i="12"/>
  <c r="D91" i="12"/>
  <c r="C91" i="12"/>
  <c r="B91" i="12"/>
  <c r="E49" i="12"/>
  <c r="F49" i="12"/>
  <c r="G49" i="12"/>
  <c r="H49" i="12"/>
  <c r="D49" i="12"/>
  <c r="B49" i="12"/>
  <c r="E48" i="12"/>
  <c r="F48" i="12"/>
  <c r="G48" i="12"/>
  <c r="H48" i="12"/>
  <c r="D48" i="12"/>
  <c r="C48" i="12"/>
  <c r="B48" i="12"/>
  <c r="E47" i="12"/>
  <c r="F47" i="12"/>
  <c r="G47" i="12"/>
  <c r="H47" i="12"/>
  <c r="D47" i="12"/>
  <c r="C47" i="12"/>
  <c r="B47" i="12"/>
  <c r="B52" i="12"/>
  <c r="C52" i="12"/>
  <c r="D52" i="12"/>
  <c r="E52" i="12"/>
  <c r="F52" i="12"/>
  <c r="G52" i="12"/>
  <c r="H52" i="12"/>
  <c r="B53" i="12"/>
  <c r="C53" i="12"/>
  <c r="D53" i="12"/>
  <c r="E53" i="12"/>
  <c r="F53" i="12"/>
  <c r="G53" i="12"/>
  <c r="H53" i="12"/>
  <c r="B51" i="12"/>
  <c r="B45" i="12"/>
  <c r="B42" i="12"/>
  <c r="B40" i="12"/>
  <c r="B54" i="12"/>
  <c r="B39" i="12"/>
  <c r="B38" i="12"/>
  <c r="B50" i="12"/>
  <c r="B43" i="12"/>
  <c r="B55" i="12"/>
  <c r="B56" i="12"/>
  <c r="B57" i="12"/>
  <c r="B58" i="12"/>
  <c r="B59" i="12"/>
  <c r="B60" i="12"/>
  <c r="B61" i="12"/>
  <c r="B41" i="12"/>
  <c r="B44" i="12"/>
  <c r="B46" i="12"/>
  <c r="C51" i="12"/>
  <c r="D51" i="12"/>
  <c r="E51" i="12"/>
  <c r="F51" i="12"/>
  <c r="G51" i="12"/>
  <c r="H51" i="12"/>
  <c r="C45" i="12"/>
  <c r="D45" i="12"/>
  <c r="E45" i="12"/>
  <c r="F45" i="12"/>
  <c r="G45" i="12"/>
  <c r="H45" i="12"/>
  <c r="C42" i="12"/>
  <c r="D42" i="12"/>
  <c r="E42" i="12"/>
  <c r="F42" i="12"/>
  <c r="G42" i="12"/>
  <c r="H42" i="12"/>
  <c r="C40" i="12"/>
  <c r="D40" i="12"/>
  <c r="E40" i="12"/>
  <c r="F40" i="12"/>
  <c r="G40" i="12"/>
  <c r="H40" i="12"/>
  <c r="C54" i="12"/>
  <c r="D54" i="12"/>
  <c r="E54" i="12"/>
  <c r="F54" i="12"/>
  <c r="G54" i="12"/>
  <c r="H54" i="12"/>
  <c r="C39" i="12"/>
  <c r="D39" i="12"/>
  <c r="E39" i="12"/>
  <c r="F39" i="12"/>
  <c r="G39" i="12"/>
  <c r="H39" i="12"/>
  <c r="C38" i="12"/>
  <c r="D38" i="12"/>
  <c r="E38" i="12"/>
  <c r="F38" i="12"/>
  <c r="G38" i="12"/>
  <c r="H38" i="12"/>
  <c r="C50" i="12"/>
  <c r="D50" i="12"/>
  <c r="E50" i="12"/>
  <c r="F50" i="12"/>
  <c r="G50" i="12"/>
  <c r="H50" i="12"/>
  <c r="C43" i="12"/>
  <c r="D43" i="12"/>
  <c r="E43" i="12"/>
  <c r="F43" i="12"/>
  <c r="G43" i="12"/>
  <c r="H43" i="12"/>
  <c r="C55" i="12"/>
  <c r="D55" i="12"/>
  <c r="E55" i="12"/>
  <c r="F55" i="12"/>
  <c r="G55" i="12"/>
  <c r="H55" i="12"/>
  <c r="C56" i="12"/>
  <c r="D56" i="12"/>
  <c r="E56" i="12"/>
  <c r="F56" i="12"/>
  <c r="G56" i="12"/>
  <c r="H56" i="12"/>
  <c r="C57" i="12"/>
  <c r="D57" i="12"/>
  <c r="E57" i="12"/>
  <c r="F57" i="12"/>
  <c r="G57" i="12"/>
  <c r="H57" i="12"/>
  <c r="C58" i="12"/>
  <c r="D58" i="12"/>
  <c r="E58" i="12"/>
  <c r="F58" i="12"/>
  <c r="G58" i="12"/>
  <c r="H58" i="12"/>
  <c r="C59" i="12"/>
  <c r="D59" i="12"/>
  <c r="E59" i="12"/>
  <c r="F59" i="12"/>
  <c r="G59" i="12"/>
  <c r="H59" i="12"/>
  <c r="C60" i="12"/>
  <c r="D60" i="12"/>
  <c r="E60" i="12"/>
  <c r="F60" i="12"/>
  <c r="G60" i="12"/>
  <c r="H60" i="12"/>
  <c r="C61" i="12"/>
  <c r="D61" i="12"/>
  <c r="E61" i="12"/>
  <c r="F61" i="12"/>
  <c r="G61" i="12"/>
  <c r="H61" i="12"/>
  <c r="C41" i="12"/>
  <c r="D41" i="12"/>
  <c r="E41" i="12"/>
  <c r="F41" i="12"/>
  <c r="G41" i="12"/>
  <c r="H41" i="12"/>
  <c r="C44" i="12"/>
  <c r="D44" i="12"/>
  <c r="E44" i="12"/>
  <c r="F44" i="12"/>
  <c r="G44" i="12"/>
  <c r="H44" i="12"/>
  <c r="C46" i="12"/>
  <c r="D46" i="12"/>
  <c r="E46" i="12"/>
  <c r="F46" i="12"/>
  <c r="G46" i="12"/>
  <c r="H46" i="12"/>
  <c r="N8" i="12"/>
  <c r="O24" i="12"/>
  <c r="O26" i="12"/>
  <c r="O27" i="12"/>
  <c r="O28" i="12"/>
  <c r="O29" i="12"/>
  <c r="O25" i="12"/>
  <c r="N24" i="12"/>
  <c r="N26" i="12"/>
  <c r="N27" i="12"/>
  <c r="N28" i="12"/>
  <c r="N29" i="12"/>
  <c r="N25" i="12"/>
  <c r="P24" i="12"/>
  <c r="Q24" i="12"/>
  <c r="P26" i="12"/>
  <c r="Q26" i="12"/>
  <c r="P27" i="12"/>
  <c r="Q27" i="12"/>
  <c r="P28" i="12"/>
  <c r="Q28" i="12"/>
  <c r="P29" i="12"/>
  <c r="Q29" i="12"/>
  <c r="P25" i="12"/>
  <c r="Q25" i="12"/>
  <c r="B89" i="12"/>
  <c r="C89" i="12"/>
  <c r="D89" i="12"/>
  <c r="E89" i="12"/>
  <c r="F89" i="12"/>
  <c r="G89" i="12"/>
  <c r="H89" i="12"/>
  <c r="B90" i="12"/>
  <c r="C90" i="12"/>
  <c r="D90" i="12"/>
  <c r="E90" i="12"/>
  <c r="F90" i="12"/>
  <c r="G90" i="12"/>
  <c r="H90" i="12"/>
  <c r="T25" i="12" l="1"/>
  <c r="T26" i="12"/>
  <c r="T29" i="12"/>
  <c r="T24" i="12"/>
  <c r="T28" i="12"/>
  <c r="T27" i="12"/>
  <c r="I56" i="12"/>
  <c r="I53" i="12"/>
  <c r="I49" i="12"/>
  <c r="I88" i="12"/>
  <c r="I45" i="12"/>
  <c r="I38" i="12"/>
  <c r="I39" i="12"/>
  <c r="I40" i="12"/>
  <c r="I42" i="12"/>
  <c r="I60" i="12"/>
  <c r="I58" i="12"/>
  <c r="I91" i="12"/>
  <c r="I86" i="12"/>
  <c r="I46" i="12"/>
  <c r="I41" i="12"/>
  <c r="I59" i="12"/>
  <c r="I57" i="12"/>
  <c r="I43" i="12"/>
  <c r="I44" i="12"/>
  <c r="I61" i="12"/>
  <c r="I51" i="12"/>
  <c r="I55" i="12"/>
  <c r="I50" i="12"/>
  <c r="I54" i="12"/>
  <c r="R26" i="12"/>
  <c r="I52" i="12"/>
  <c r="I89" i="12"/>
  <c r="I48" i="12"/>
  <c r="I47" i="12"/>
  <c r="R25" i="12"/>
  <c r="R29" i="12"/>
  <c r="R27" i="12"/>
  <c r="I90" i="12"/>
  <c r="R24" i="12"/>
  <c r="R28" i="12"/>
  <c r="I87" i="12"/>
  <c r="N21" i="12"/>
  <c r="O21" i="12"/>
  <c r="P21" i="12"/>
  <c r="Q21" i="12"/>
  <c r="T21" i="12" l="1"/>
  <c r="J47" i="12"/>
  <c r="J38" i="12"/>
  <c r="J44" i="12"/>
  <c r="J59" i="12"/>
  <c r="J53" i="12"/>
  <c r="J56" i="12"/>
  <c r="J43" i="12"/>
  <c r="J61" i="12"/>
  <c r="J40" i="12"/>
  <c r="J58" i="12"/>
  <c r="J45" i="12"/>
  <c r="J46" i="12"/>
  <c r="J57" i="12"/>
  <c r="J54" i="12"/>
  <c r="J48" i="12"/>
  <c r="J39" i="12"/>
  <c r="J51" i="12"/>
  <c r="J60" i="12"/>
  <c r="J41" i="12"/>
  <c r="J49" i="12"/>
  <c r="J50" i="12"/>
  <c r="J55" i="12"/>
  <c r="J42" i="12"/>
  <c r="J52" i="12"/>
  <c r="R21" i="12"/>
  <c r="I35" i="6"/>
  <c r="I36" i="6"/>
  <c r="J36" i="6" s="1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E73" i="12"/>
  <c r="F73" i="12"/>
  <c r="G73" i="12"/>
  <c r="H73" i="12"/>
  <c r="E68" i="12"/>
  <c r="F68" i="12"/>
  <c r="G68" i="12"/>
  <c r="H68" i="12"/>
  <c r="E74" i="12"/>
  <c r="F74" i="12"/>
  <c r="G74" i="12"/>
  <c r="H74" i="12"/>
  <c r="E75" i="12"/>
  <c r="F75" i="12"/>
  <c r="G75" i="12"/>
  <c r="H75" i="12"/>
  <c r="E71" i="12"/>
  <c r="F71" i="12"/>
  <c r="G71" i="12"/>
  <c r="H71" i="12"/>
  <c r="E76" i="12"/>
  <c r="F76" i="12"/>
  <c r="G76" i="12"/>
  <c r="H76" i="12"/>
  <c r="E70" i="12"/>
  <c r="F70" i="12"/>
  <c r="G70" i="12"/>
  <c r="H70" i="12"/>
  <c r="E77" i="12"/>
  <c r="F77" i="12"/>
  <c r="G77" i="12"/>
  <c r="H77" i="12"/>
  <c r="E78" i="12"/>
  <c r="F78" i="12"/>
  <c r="G78" i="12"/>
  <c r="H78" i="12"/>
  <c r="E79" i="12"/>
  <c r="F79" i="12"/>
  <c r="G79" i="12"/>
  <c r="H79" i="12"/>
  <c r="E69" i="12"/>
  <c r="F69" i="12"/>
  <c r="G69" i="12"/>
  <c r="H69" i="12"/>
  <c r="E80" i="12"/>
  <c r="F80" i="12"/>
  <c r="G80" i="12"/>
  <c r="H80" i="12"/>
  <c r="E81" i="12"/>
  <c r="F81" i="12"/>
  <c r="G81" i="12"/>
  <c r="H81" i="12"/>
  <c r="E72" i="12"/>
  <c r="F72" i="12"/>
  <c r="G72" i="12"/>
  <c r="H72" i="12"/>
  <c r="E82" i="12"/>
  <c r="F82" i="12"/>
  <c r="G82" i="12"/>
  <c r="H82" i="12"/>
  <c r="E83" i="12"/>
  <c r="F83" i="12"/>
  <c r="G83" i="12"/>
  <c r="H83" i="12"/>
  <c r="E84" i="12"/>
  <c r="F84" i="12"/>
  <c r="G84" i="12"/>
  <c r="H84" i="12"/>
  <c r="E85" i="12"/>
  <c r="F85" i="12"/>
  <c r="G85" i="12"/>
  <c r="H85" i="12"/>
  <c r="D72" i="12"/>
  <c r="D85" i="12"/>
  <c r="D84" i="12"/>
  <c r="D83" i="12"/>
  <c r="D82" i="12"/>
  <c r="D81" i="12"/>
  <c r="D80" i="12"/>
  <c r="D69" i="12"/>
  <c r="D79" i="12"/>
  <c r="D78" i="12"/>
  <c r="D77" i="12"/>
  <c r="D70" i="12"/>
  <c r="D76" i="12"/>
  <c r="D71" i="12"/>
  <c r="D75" i="12"/>
  <c r="D74" i="12"/>
  <c r="D68" i="12"/>
  <c r="D73" i="12"/>
  <c r="C85" i="12"/>
  <c r="C84" i="12"/>
  <c r="C83" i="12"/>
  <c r="C82" i="12"/>
  <c r="C72" i="12"/>
  <c r="C81" i="12"/>
  <c r="C80" i="12"/>
  <c r="C69" i="12"/>
  <c r="C79" i="12"/>
  <c r="C78" i="12"/>
  <c r="C77" i="12"/>
  <c r="C70" i="12"/>
  <c r="C76" i="12"/>
  <c r="C71" i="12"/>
  <c r="C75" i="12"/>
  <c r="C74" i="12"/>
  <c r="C68" i="12"/>
  <c r="C73" i="12"/>
  <c r="B85" i="12"/>
  <c r="B84" i="12"/>
  <c r="B83" i="12"/>
  <c r="B82" i="12"/>
  <c r="B72" i="12"/>
  <c r="B81" i="12"/>
  <c r="B80" i="12"/>
  <c r="B69" i="12"/>
  <c r="B79" i="12"/>
  <c r="B78" i="12"/>
  <c r="B77" i="12"/>
  <c r="B70" i="12"/>
  <c r="B76" i="12"/>
  <c r="B71" i="12"/>
  <c r="B75" i="12"/>
  <c r="B74" i="12"/>
  <c r="B68" i="12"/>
  <c r="B73" i="12"/>
  <c r="G37" i="12"/>
  <c r="G67" i="12" s="1"/>
  <c r="F37" i="12"/>
  <c r="F67" i="12" s="1"/>
  <c r="E37" i="12"/>
  <c r="E67" i="12" s="1"/>
  <c r="D37" i="12"/>
  <c r="D67" i="12" s="1"/>
  <c r="G36" i="12"/>
  <c r="G66" i="12" s="1"/>
  <c r="F36" i="12"/>
  <c r="F66" i="12" s="1"/>
  <c r="E36" i="12"/>
  <c r="E66" i="12" s="1"/>
  <c r="D36" i="12"/>
  <c r="D66" i="12" s="1"/>
  <c r="Q20" i="12"/>
  <c r="P20" i="12"/>
  <c r="O20" i="12"/>
  <c r="N20" i="12"/>
  <c r="T20" i="12" s="1"/>
  <c r="Q14" i="12"/>
  <c r="P14" i="12"/>
  <c r="O14" i="12"/>
  <c r="N14" i="12"/>
  <c r="T14" i="12" s="1"/>
  <c r="Q15" i="12"/>
  <c r="P15" i="12"/>
  <c r="O15" i="12"/>
  <c r="N15" i="12"/>
  <c r="T15" i="12" s="1"/>
  <c r="Q31" i="12"/>
  <c r="P31" i="12"/>
  <c r="O31" i="12"/>
  <c r="N31" i="12"/>
  <c r="T31" i="12" s="1"/>
  <c r="Q30" i="12"/>
  <c r="P30" i="12"/>
  <c r="O30" i="12"/>
  <c r="N30" i="12"/>
  <c r="T30" i="12" s="1"/>
  <c r="Q23" i="12"/>
  <c r="P23" i="12"/>
  <c r="O23" i="12"/>
  <c r="N23" i="12"/>
  <c r="T23" i="12" s="1"/>
  <c r="Q19" i="12"/>
  <c r="P19" i="12"/>
  <c r="O19" i="12"/>
  <c r="N19" i="12"/>
  <c r="T19" i="12" s="1"/>
  <c r="Q22" i="12"/>
  <c r="P22" i="12"/>
  <c r="O22" i="12"/>
  <c r="N22" i="12"/>
  <c r="T22" i="12" s="1"/>
  <c r="Q13" i="12"/>
  <c r="P13" i="12"/>
  <c r="O13" i="12"/>
  <c r="N13" i="12"/>
  <c r="T13" i="12" s="1"/>
  <c r="Q11" i="12"/>
  <c r="P11" i="12"/>
  <c r="O11" i="12"/>
  <c r="Q16" i="12"/>
  <c r="P16" i="12"/>
  <c r="O16" i="12"/>
  <c r="N16" i="12"/>
  <c r="Q18" i="12"/>
  <c r="P18" i="12"/>
  <c r="O18" i="12"/>
  <c r="N18" i="12"/>
  <c r="Q10" i="12"/>
  <c r="P10" i="12"/>
  <c r="O10" i="12"/>
  <c r="N10" i="12"/>
  <c r="Q12" i="12"/>
  <c r="P12" i="12"/>
  <c r="O12" i="12"/>
  <c r="N12" i="12"/>
  <c r="Q17" i="12"/>
  <c r="P17" i="12"/>
  <c r="O17" i="12"/>
  <c r="N17" i="12"/>
  <c r="Q9" i="12"/>
  <c r="P9" i="12"/>
  <c r="O9" i="12"/>
  <c r="N9" i="12"/>
  <c r="Q8" i="12"/>
  <c r="P8" i="12"/>
  <c r="O8" i="12"/>
  <c r="N21" i="10"/>
  <c r="O21" i="10"/>
  <c r="P21" i="10"/>
  <c r="Q21" i="10"/>
  <c r="N23" i="10"/>
  <c r="R23" i="10" s="1"/>
  <c r="O23" i="10"/>
  <c r="P23" i="10"/>
  <c r="Q23" i="10"/>
  <c r="N17" i="10"/>
  <c r="H37" i="10"/>
  <c r="H45" i="10"/>
  <c r="H39" i="10"/>
  <c r="H41" i="10"/>
  <c r="H36" i="10"/>
  <c r="H42" i="10"/>
  <c r="H46" i="10"/>
  <c r="H38" i="10"/>
  <c r="H47" i="10"/>
  <c r="H35" i="10"/>
  <c r="H48" i="10"/>
  <c r="H49" i="10"/>
  <c r="H50" i="10"/>
  <c r="H51" i="10"/>
  <c r="H40" i="10"/>
  <c r="H43" i="10"/>
  <c r="H52" i="10"/>
  <c r="H53" i="10"/>
  <c r="H54" i="10"/>
  <c r="H55" i="10"/>
  <c r="H44" i="10"/>
  <c r="N8" i="5"/>
  <c r="O8" i="5"/>
  <c r="P8" i="5"/>
  <c r="N9" i="5"/>
  <c r="O9" i="5"/>
  <c r="P9" i="5"/>
  <c r="N10" i="5"/>
  <c r="O10" i="5"/>
  <c r="P10" i="5"/>
  <c r="N11" i="5"/>
  <c r="O11" i="5"/>
  <c r="P11" i="5"/>
  <c r="N12" i="5"/>
  <c r="O12" i="5"/>
  <c r="P12" i="5"/>
  <c r="M8" i="7"/>
  <c r="P8" i="7" s="1"/>
  <c r="N8" i="7"/>
  <c r="O8" i="7"/>
  <c r="M9" i="7"/>
  <c r="N9" i="7"/>
  <c r="O9" i="7"/>
  <c r="P9" i="7"/>
  <c r="M10" i="7"/>
  <c r="P10" i="7" s="1"/>
  <c r="N10" i="7"/>
  <c r="O10" i="7"/>
  <c r="M11" i="7"/>
  <c r="P11" i="7" s="1"/>
  <c r="N11" i="7"/>
  <c r="O11" i="7"/>
  <c r="M12" i="7"/>
  <c r="N12" i="7"/>
  <c r="O12" i="7"/>
  <c r="P12" i="7" s="1"/>
  <c r="M13" i="7"/>
  <c r="N13" i="7"/>
  <c r="O13" i="7"/>
  <c r="P13" i="7"/>
  <c r="M14" i="7"/>
  <c r="N14" i="7"/>
  <c r="O14" i="7"/>
  <c r="P14" i="7" s="1"/>
  <c r="M15" i="7"/>
  <c r="N15" i="7"/>
  <c r="O15" i="7"/>
  <c r="P15" i="7"/>
  <c r="Q22" i="6"/>
  <c r="P22" i="6"/>
  <c r="O22" i="6"/>
  <c r="N22" i="6"/>
  <c r="R22" i="6" s="1"/>
  <c r="Q21" i="6"/>
  <c r="P21" i="6"/>
  <c r="O21" i="6"/>
  <c r="N21" i="6"/>
  <c r="R21" i="6" s="1"/>
  <c r="Q20" i="6"/>
  <c r="P20" i="6"/>
  <c r="R20" i="6" s="1"/>
  <c r="O20" i="6"/>
  <c r="N20" i="6"/>
  <c r="Q19" i="6"/>
  <c r="P19" i="6"/>
  <c r="O19" i="6"/>
  <c r="N19" i="6"/>
  <c r="R19" i="6"/>
  <c r="Q18" i="6"/>
  <c r="P18" i="6"/>
  <c r="O18" i="6"/>
  <c r="N18" i="6"/>
  <c r="R18" i="6" s="1"/>
  <c r="Q17" i="6"/>
  <c r="P17" i="6"/>
  <c r="O17" i="6"/>
  <c r="N17" i="6"/>
  <c r="R17" i="6" s="1"/>
  <c r="Q16" i="6"/>
  <c r="P16" i="6"/>
  <c r="R16" i="6" s="1"/>
  <c r="O16" i="6"/>
  <c r="N16" i="6"/>
  <c r="Q15" i="6"/>
  <c r="P15" i="6"/>
  <c r="O15" i="6"/>
  <c r="N15" i="6"/>
  <c r="R15" i="6" s="1"/>
  <c r="Q14" i="6"/>
  <c r="P14" i="6"/>
  <c r="O14" i="6"/>
  <c r="N14" i="6"/>
  <c r="R14" i="6" s="1"/>
  <c r="Q13" i="6"/>
  <c r="P13" i="6"/>
  <c r="O13" i="6"/>
  <c r="N13" i="6"/>
  <c r="R13" i="6" s="1"/>
  <c r="P12" i="6"/>
  <c r="O12" i="6"/>
  <c r="N12" i="6"/>
  <c r="P11" i="6"/>
  <c r="O11" i="6"/>
  <c r="N11" i="6"/>
  <c r="P10" i="6"/>
  <c r="O10" i="6"/>
  <c r="N10" i="6"/>
  <c r="P9" i="6"/>
  <c r="O9" i="6"/>
  <c r="N9" i="6"/>
  <c r="P8" i="6"/>
  <c r="O8" i="6"/>
  <c r="N8" i="6"/>
  <c r="Q20" i="5"/>
  <c r="P20" i="5"/>
  <c r="O20" i="5"/>
  <c r="N20" i="5"/>
  <c r="Q19" i="5"/>
  <c r="P19" i="5"/>
  <c r="O19" i="5"/>
  <c r="N19" i="5"/>
  <c r="Q18" i="5"/>
  <c r="P18" i="5"/>
  <c r="O18" i="5"/>
  <c r="N18" i="5"/>
  <c r="Q17" i="5"/>
  <c r="P17" i="5"/>
  <c r="O17" i="5"/>
  <c r="N17" i="5"/>
  <c r="Q16" i="5"/>
  <c r="P16" i="5"/>
  <c r="O16" i="5"/>
  <c r="N16" i="5"/>
  <c r="Q15" i="5"/>
  <c r="P15" i="5"/>
  <c r="O15" i="5"/>
  <c r="N15" i="5"/>
  <c r="Q14" i="5"/>
  <c r="P14" i="5"/>
  <c r="O14" i="5"/>
  <c r="N14" i="5"/>
  <c r="Q13" i="5"/>
  <c r="P13" i="5"/>
  <c r="O13" i="5"/>
  <c r="N13" i="5"/>
  <c r="Q12" i="5"/>
  <c r="Q11" i="5"/>
  <c r="Q10" i="5"/>
  <c r="Q9" i="5"/>
  <c r="Q8" i="5"/>
  <c r="Q20" i="9"/>
  <c r="P20" i="9"/>
  <c r="O20" i="9"/>
  <c r="N20" i="9"/>
  <c r="Q19" i="9"/>
  <c r="P19" i="9"/>
  <c r="O19" i="9"/>
  <c r="N19" i="9"/>
  <c r="Q18" i="9"/>
  <c r="P18" i="9"/>
  <c r="O18" i="9"/>
  <c r="N18" i="9"/>
  <c r="Q17" i="9"/>
  <c r="P17" i="9"/>
  <c r="O17" i="9"/>
  <c r="N17" i="9"/>
  <c r="Q16" i="9"/>
  <c r="P16" i="9"/>
  <c r="O16" i="9"/>
  <c r="N16" i="9"/>
  <c r="Q15" i="9"/>
  <c r="P15" i="9"/>
  <c r="O15" i="9"/>
  <c r="N15" i="9"/>
  <c r="Q14" i="9"/>
  <c r="P14" i="9"/>
  <c r="O14" i="9"/>
  <c r="N14" i="9"/>
  <c r="Q13" i="9"/>
  <c r="P13" i="9"/>
  <c r="O13" i="9"/>
  <c r="N13" i="9"/>
  <c r="Q12" i="9"/>
  <c r="P12" i="9"/>
  <c r="O12" i="9"/>
  <c r="N12" i="9"/>
  <c r="Q11" i="9"/>
  <c r="P11" i="9"/>
  <c r="O11" i="9"/>
  <c r="N11" i="9"/>
  <c r="Q10" i="9"/>
  <c r="P10" i="9"/>
  <c r="O10" i="9"/>
  <c r="N10" i="9"/>
  <c r="Q9" i="9"/>
  <c r="P9" i="9"/>
  <c r="O9" i="9"/>
  <c r="N9" i="9"/>
  <c r="P8" i="9"/>
  <c r="O8" i="9"/>
  <c r="N8" i="9"/>
  <c r="N9" i="10"/>
  <c r="O9" i="10"/>
  <c r="P9" i="10"/>
  <c r="Q9" i="10"/>
  <c r="N11" i="10"/>
  <c r="O11" i="10"/>
  <c r="P11" i="10"/>
  <c r="Q11" i="10"/>
  <c r="N12" i="10"/>
  <c r="O12" i="10"/>
  <c r="P12" i="10"/>
  <c r="Q12" i="10"/>
  <c r="N14" i="10"/>
  <c r="O14" i="10"/>
  <c r="P14" i="10"/>
  <c r="Q14" i="10"/>
  <c r="N10" i="10"/>
  <c r="O10" i="10"/>
  <c r="P10" i="10"/>
  <c r="Q10" i="10"/>
  <c r="N13" i="10"/>
  <c r="O13" i="10"/>
  <c r="P13" i="10"/>
  <c r="Q13" i="10"/>
  <c r="N15" i="10"/>
  <c r="O15" i="10"/>
  <c r="P15" i="10"/>
  <c r="Q15" i="10"/>
  <c r="N18" i="10"/>
  <c r="O18" i="10"/>
  <c r="P18" i="10"/>
  <c r="R18" i="10" s="1"/>
  <c r="Q18" i="10"/>
  <c r="N16" i="10"/>
  <c r="O16" i="10"/>
  <c r="P16" i="10"/>
  <c r="Q16" i="10"/>
  <c r="O17" i="10"/>
  <c r="P17" i="10"/>
  <c r="Q17" i="10"/>
  <c r="R17" i="10" s="1"/>
  <c r="N19" i="10"/>
  <c r="O19" i="10"/>
  <c r="P19" i="10"/>
  <c r="Q19" i="10"/>
  <c r="N22" i="10"/>
  <c r="O22" i="10"/>
  <c r="P22" i="10"/>
  <c r="Q22" i="10"/>
  <c r="N20" i="10"/>
  <c r="O20" i="10"/>
  <c r="P20" i="10"/>
  <c r="Q20" i="10"/>
  <c r="N24" i="10"/>
  <c r="O24" i="10"/>
  <c r="P24" i="10"/>
  <c r="Q24" i="10"/>
  <c r="Q8" i="10"/>
  <c r="P8" i="10"/>
  <c r="O8" i="10"/>
  <c r="N8" i="10"/>
  <c r="R8" i="10" s="1"/>
  <c r="R218" i="10"/>
  <c r="R187" i="10"/>
  <c r="R148" i="10"/>
  <c r="E115" i="10"/>
  <c r="E114" i="10"/>
  <c r="E113" i="10"/>
  <c r="E112" i="10"/>
  <c r="D33" i="10"/>
  <c r="E33" i="10"/>
  <c r="F33" i="10"/>
  <c r="G33" i="10"/>
  <c r="D34" i="10"/>
  <c r="E34" i="10"/>
  <c r="F34" i="10"/>
  <c r="G34" i="10"/>
  <c r="B37" i="10"/>
  <c r="C37" i="10"/>
  <c r="D37" i="10"/>
  <c r="E37" i="10"/>
  <c r="F37" i="10"/>
  <c r="G37" i="10"/>
  <c r="D51" i="10"/>
  <c r="F51" i="10"/>
  <c r="G51" i="10"/>
  <c r="E51" i="10"/>
  <c r="D50" i="10"/>
  <c r="F50" i="10"/>
  <c r="G50" i="10"/>
  <c r="E50" i="10"/>
  <c r="D35" i="10"/>
  <c r="F35" i="10"/>
  <c r="G35" i="10"/>
  <c r="E35" i="10"/>
  <c r="D46" i="10"/>
  <c r="G46" i="10"/>
  <c r="E46" i="10"/>
  <c r="F46" i="10"/>
  <c r="D49" i="10"/>
  <c r="F49" i="10"/>
  <c r="G49" i="10"/>
  <c r="E49" i="10"/>
  <c r="D44" i="10"/>
  <c r="F44" i="10"/>
  <c r="E44" i="10"/>
  <c r="G44" i="10"/>
  <c r="D47" i="10"/>
  <c r="G47" i="10"/>
  <c r="E47" i="10"/>
  <c r="F47" i="10"/>
  <c r="D45" i="10"/>
  <c r="E45" i="10"/>
  <c r="F45" i="10"/>
  <c r="G45" i="10"/>
  <c r="D48" i="10"/>
  <c r="E48" i="10"/>
  <c r="F48" i="10"/>
  <c r="G48" i="10"/>
  <c r="F38" i="10"/>
  <c r="G38" i="10"/>
  <c r="D38" i="10"/>
  <c r="E38" i="10"/>
  <c r="F39" i="10"/>
  <c r="D39" i="10"/>
  <c r="E39" i="10"/>
  <c r="G39" i="10"/>
  <c r="F41" i="10"/>
  <c r="D41" i="10"/>
  <c r="E41" i="10"/>
  <c r="G41" i="10"/>
  <c r="D36" i="10"/>
  <c r="E36" i="10"/>
  <c r="F36" i="10"/>
  <c r="G36" i="10"/>
  <c r="D42" i="10"/>
  <c r="E42" i="10"/>
  <c r="F42" i="10"/>
  <c r="G42" i="10"/>
  <c r="D40" i="10"/>
  <c r="E40" i="10"/>
  <c r="F40" i="10"/>
  <c r="G40" i="10"/>
  <c r="D43" i="10"/>
  <c r="E43" i="10"/>
  <c r="F43" i="10"/>
  <c r="G43" i="10"/>
  <c r="D52" i="10"/>
  <c r="E52" i="10"/>
  <c r="F52" i="10"/>
  <c r="G52" i="10"/>
  <c r="D53" i="10"/>
  <c r="E53" i="10"/>
  <c r="F53" i="10"/>
  <c r="G53" i="10"/>
  <c r="D54" i="10"/>
  <c r="E54" i="10"/>
  <c r="F54" i="10"/>
  <c r="G54" i="10"/>
  <c r="D55" i="10"/>
  <c r="E55" i="10"/>
  <c r="F55" i="10"/>
  <c r="G55" i="10"/>
  <c r="B48" i="10"/>
  <c r="C48" i="10"/>
  <c r="B38" i="10"/>
  <c r="C38" i="10"/>
  <c r="B39" i="10"/>
  <c r="C39" i="10"/>
  <c r="B41" i="10"/>
  <c r="C41" i="10"/>
  <c r="B45" i="10"/>
  <c r="C45" i="10"/>
  <c r="B49" i="10"/>
  <c r="C49" i="10"/>
  <c r="B46" i="10"/>
  <c r="C46" i="10"/>
  <c r="B35" i="10"/>
  <c r="C35" i="10"/>
  <c r="B50" i="10"/>
  <c r="C50" i="10"/>
  <c r="B51" i="10"/>
  <c r="C51" i="10"/>
  <c r="B44" i="10"/>
  <c r="C44" i="10"/>
  <c r="B47" i="10"/>
  <c r="C47" i="10"/>
  <c r="B36" i="10"/>
  <c r="C36" i="10"/>
  <c r="B42" i="10"/>
  <c r="C42" i="10"/>
  <c r="B40" i="10"/>
  <c r="C40" i="10"/>
  <c r="B43" i="10"/>
  <c r="C43" i="10"/>
  <c r="B52" i="10"/>
  <c r="C52" i="10"/>
  <c r="B53" i="10"/>
  <c r="C53" i="10"/>
  <c r="B54" i="10"/>
  <c r="C54" i="10"/>
  <c r="B55" i="10"/>
  <c r="C55" i="10"/>
  <c r="E104" i="10"/>
  <c r="E105" i="10"/>
  <c r="E106" i="10"/>
  <c r="E107" i="10"/>
  <c r="E108" i="10"/>
  <c r="E109" i="10"/>
  <c r="E110" i="10"/>
  <c r="E111" i="10"/>
  <c r="E64" i="9"/>
  <c r="E65" i="9"/>
  <c r="E66" i="9"/>
  <c r="E67" i="9"/>
  <c r="E68" i="9"/>
  <c r="E69" i="9"/>
  <c r="E63" i="9"/>
  <c r="E62" i="9"/>
  <c r="M8" i="9"/>
  <c r="Q8" i="9" s="1"/>
  <c r="R8" i="9" s="1"/>
  <c r="D55" i="6"/>
  <c r="E55" i="6"/>
  <c r="F55" i="6"/>
  <c r="G55" i="6"/>
  <c r="H55" i="6"/>
  <c r="D54" i="6"/>
  <c r="E54" i="6"/>
  <c r="F54" i="6"/>
  <c r="G54" i="6"/>
  <c r="H54" i="6"/>
  <c r="D53" i="6"/>
  <c r="E53" i="6"/>
  <c r="F53" i="6"/>
  <c r="G53" i="6"/>
  <c r="H53" i="6"/>
  <c r="D52" i="6"/>
  <c r="E52" i="6"/>
  <c r="F52" i="6"/>
  <c r="G52" i="6"/>
  <c r="H52" i="6"/>
  <c r="D51" i="6"/>
  <c r="E51" i="6"/>
  <c r="F51" i="6"/>
  <c r="G51" i="6"/>
  <c r="H51" i="6"/>
  <c r="D50" i="6"/>
  <c r="E50" i="6"/>
  <c r="F50" i="6"/>
  <c r="G50" i="6"/>
  <c r="H50" i="6"/>
  <c r="D49" i="6"/>
  <c r="E49" i="6"/>
  <c r="F49" i="6"/>
  <c r="G49" i="6"/>
  <c r="H49" i="6"/>
  <c r="D48" i="6"/>
  <c r="E48" i="6"/>
  <c r="F48" i="6"/>
  <c r="G48" i="6"/>
  <c r="H48" i="6"/>
  <c r="D47" i="6"/>
  <c r="E47" i="6"/>
  <c r="F47" i="6"/>
  <c r="G47" i="6"/>
  <c r="H47" i="6"/>
  <c r="D46" i="6"/>
  <c r="E46" i="6"/>
  <c r="F46" i="6"/>
  <c r="G46" i="6"/>
  <c r="H46" i="6"/>
  <c r="D45" i="6"/>
  <c r="E45" i="6"/>
  <c r="F45" i="6"/>
  <c r="G45" i="6"/>
  <c r="H45" i="6"/>
  <c r="D44" i="6"/>
  <c r="E44" i="6"/>
  <c r="F44" i="6"/>
  <c r="G44" i="6"/>
  <c r="H44" i="6"/>
  <c r="D40" i="6"/>
  <c r="E40" i="6"/>
  <c r="F40" i="6"/>
  <c r="G40" i="6"/>
  <c r="H40" i="6"/>
  <c r="D41" i="6"/>
  <c r="E41" i="6"/>
  <c r="F41" i="6"/>
  <c r="G41" i="6"/>
  <c r="H41" i="6"/>
  <c r="D43" i="6"/>
  <c r="E43" i="6"/>
  <c r="F43" i="6"/>
  <c r="G43" i="6"/>
  <c r="H43" i="6"/>
  <c r="D37" i="6"/>
  <c r="E37" i="6"/>
  <c r="F37" i="6"/>
  <c r="G37" i="6"/>
  <c r="H37" i="6"/>
  <c r="D42" i="6"/>
  <c r="E42" i="6"/>
  <c r="F42" i="6"/>
  <c r="G42" i="6"/>
  <c r="H42" i="6"/>
  <c r="D35" i="6"/>
  <c r="E35" i="6"/>
  <c r="F35" i="6"/>
  <c r="G35" i="6"/>
  <c r="H35" i="6"/>
  <c r="D39" i="6"/>
  <c r="E39" i="6"/>
  <c r="F39" i="6"/>
  <c r="G39" i="6"/>
  <c r="H39" i="6"/>
  <c r="D38" i="6"/>
  <c r="E38" i="6"/>
  <c r="F38" i="6"/>
  <c r="G38" i="6"/>
  <c r="H38" i="6"/>
  <c r="D36" i="6"/>
  <c r="E36" i="6"/>
  <c r="F36" i="6"/>
  <c r="G36" i="6"/>
  <c r="H36" i="6"/>
  <c r="D55" i="5"/>
  <c r="I55" i="5" s="1"/>
  <c r="E55" i="5"/>
  <c r="F55" i="5"/>
  <c r="G55" i="5"/>
  <c r="H55" i="5"/>
  <c r="D54" i="5"/>
  <c r="E54" i="5"/>
  <c r="F54" i="5"/>
  <c r="G54" i="5"/>
  <c r="H54" i="5"/>
  <c r="D53" i="5"/>
  <c r="E53" i="5"/>
  <c r="F53" i="5"/>
  <c r="G53" i="5"/>
  <c r="H53" i="5"/>
  <c r="I53" i="5"/>
  <c r="D52" i="5"/>
  <c r="E52" i="5"/>
  <c r="F52" i="5"/>
  <c r="I52" i="5"/>
  <c r="G52" i="5"/>
  <c r="H52" i="5"/>
  <c r="D51" i="5"/>
  <c r="E51" i="5"/>
  <c r="F51" i="5"/>
  <c r="G51" i="5"/>
  <c r="H51" i="5"/>
  <c r="I51" i="5"/>
  <c r="D50" i="5"/>
  <c r="E50" i="5"/>
  <c r="F50" i="5"/>
  <c r="I50" i="5"/>
  <c r="G50" i="5"/>
  <c r="H50" i="5"/>
  <c r="D49" i="5"/>
  <c r="E49" i="5"/>
  <c r="F49" i="5"/>
  <c r="G49" i="5"/>
  <c r="H49" i="5"/>
  <c r="I49" i="5"/>
  <c r="D48" i="5"/>
  <c r="E48" i="5"/>
  <c r="F48" i="5"/>
  <c r="G48" i="5"/>
  <c r="H48" i="5"/>
  <c r="D47" i="5"/>
  <c r="I47" i="5" s="1"/>
  <c r="E47" i="5"/>
  <c r="F47" i="5"/>
  <c r="G47" i="5"/>
  <c r="H47" i="5"/>
  <c r="D46" i="5"/>
  <c r="E46" i="5"/>
  <c r="F46" i="5"/>
  <c r="G46" i="5"/>
  <c r="H46" i="5"/>
  <c r="D45" i="5"/>
  <c r="E45" i="5"/>
  <c r="F45" i="5"/>
  <c r="G45" i="5"/>
  <c r="I45" i="5" s="1"/>
  <c r="H45" i="5"/>
  <c r="D44" i="5"/>
  <c r="E44" i="5"/>
  <c r="I44" i="5" s="1"/>
  <c r="F44" i="5"/>
  <c r="G44" i="5"/>
  <c r="H44" i="5"/>
  <c r="D43" i="5"/>
  <c r="E43" i="5"/>
  <c r="F43" i="5"/>
  <c r="G43" i="5"/>
  <c r="I43" i="5" s="1"/>
  <c r="H43" i="5"/>
  <c r="D42" i="5"/>
  <c r="E42" i="5"/>
  <c r="I42" i="5" s="1"/>
  <c r="J42" i="5" s="1"/>
  <c r="F42" i="5"/>
  <c r="G42" i="5"/>
  <c r="H42" i="5"/>
  <c r="D40" i="5"/>
  <c r="E40" i="5"/>
  <c r="F40" i="5"/>
  <c r="G40" i="5"/>
  <c r="I40" i="5" s="1"/>
  <c r="H40" i="5"/>
  <c r="D39" i="5"/>
  <c r="E39" i="5"/>
  <c r="F39" i="5"/>
  <c r="G39" i="5"/>
  <c r="H39" i="5"/>
  <c r="D38" i="5"/>
  <c r="I38" i="5" s="1"/>
  <c r="E38" i="5"/>
  <c r="F38" i="5"/>
  <c r="G38" i="5"/>
  <c r="H38" i="5"/>
  <c r="D41" i="5"/>
  <c r="E41" i="5"/>
  <c r="F41" i="5"/>
  <c r="G41" i="5"/>
  <c r="H41" i="5"/>
  <c r="D37" i="5"/>
  <c r="E37" i="5"/>
  <c r="F37" i="5"/>
  <c r="G37" i="5"/>
  <c r="H37" i="5"/>
  <c r="I37" i="5"/>
  <c r="D36" i="5"/>
  <c r="E36" i="5"/>
  <c r="F36" i="5"/>
  <c r="I36" i="5"/>
  <c r="G36" i="5"/>
  <c r="H36" i="5"/>
  <c r="D35" i="5"/>
  <c r="E35" i="5"/>
  <c r="F35" i="5"/>
  <c r="G35" i="5"/>
  <c r="H35" i="5"/>
  <c r="I35" i="5"/>
  <c r="D40" i="9"/>
  <c r="E40" i="9"/>
  <c r="I40" i="9" s="1"/>
  <c r="F40" i="9"/>
  <c r="G40" i="9"/>
  <c r="D42" i="9"/>
  <c r="E42" i="9"/>
  <c r="F42" i="9"/>
  <c r="G42" i="9"/>
  <c r="D35" i="9"/>
  <c r="E35" i="9"/>
  <c r="I35" i="9"/>
  <c r="F35" i="9"/>
  <c r="G35" i="9"/>
  <c r="D45" i="9"/>
  <c r="E45" i="9"/>
  <c r="I45" i="9" s="1"/>
  <c r="F45" i="9"/>
  <c r="G45" i="9"/>
  <c r="D44" i="9"/>
  <c r="I44" i="9" s="1"/>
  <c r="E44" i="9"/>
  <c r="F44" i="9"/>
  <c r="G44" i="9"/>
  <c r="D43" i="9"/>
  <c r="E43" i="9"/>
  <c r="I43" i="9" s="1"/>
  <c r="F43" i="9"/>
  <c r="G43" i="9"/>
  <c r="D46" i="9"/>
  <c r="E46" i="9"/>
  <c r="I46" i="9"/>
  <c r="F46" i="9"/>
  <c r="G46" i="9"/>
  <c r="D47" i="9"/>
  <c r="E47" i="9"/>
  <c r="I47" i="9" s="1"/>
  <c r="F47" i="9"/>
  <c r="G47" i="9"/>
  <c r="D36" i="9"/>
  <c r="E36" i="9"/>
  <c r="F36" i="9"/>
  <c r="G36" i="9"/>
  <c r="D38" i="9"/>
  <c r="I38" i="9" s="1"/>
  <c r="J38" i="9" s="1"/>
  <c r="E38" i="9"/>
  <c r="F38" i="9"/>
  <c r="G38" i="9"/>
  <c r="D39" i="9"/>
  <c r="E39" i="9"/>
  <c r="I39" i="9" s="1"/>
  <c r="F39" i="9"/>
  <c r="G39" i="9"/>
  <c r="D48" i="9"/>
  <c r="E48" i="9"/>
  <c r="F48" i="9"/>
  <c r="I48" i="9" s="1"/>
  <c r="G48" i="9"/>
  <c r="D49" i="9"/>
  <c r="E49" i="9"/>
  <c r="F49" i="9"/>
  <c r="G49" i="9"/>
  <c r="D50" i="9"/>
  <c r="E50" i="9"/>
  <c r="F50" i="9"/>
  <c r="G50" i="9"/>
  <c r="D51" i="9"/>
  <c r="E51" i="9"/>
  <c r="I51" i="9" s="1"/>
  <c r="F51" i="9"/>
  <c r="G51" i="9"/>
  <c r="D52" i="9"/>
  <c r="E52" i="9"/>
  <c r="F52" i="9"/>
  <c r="G52" i="9"/>
  <c r="I52" i="9"/>
  <c r="D53" i="9"/>
  <c r="E53" i="9"/>
  <c r="I53" i="9" s="1"/>
  <c r="F53" i="9"/>
  <c r="G53" i="9"/>
  <c r="D54" i="9"/>
  <c r="E54" i="9"/>
  <c r="F54" i="9"/>
  <c r="G54" i="9"/>
  <c r="D55" i="9"/>
  <c r="E55" i="9"/>
  <c r="F55" i="9"/>
  <c r="G55" i="9"/>
  <c r="D37" i="9"/>
  <c r="E37" i="9"/>
  <c r="F37" i="9"/>
  <c r="I37" i="9" s="1"/>
  <c r="G37" i="9"/>
  <c r="D41" i="9"/>
  <c r="E41" i="9"/>
  <c r="I41" i="9" s="1"/>
  <c r="F41" i="9"/>
  <c r="G41" i="9"/>
  <c r="C55" i="6"/>
  <c r="B55" i="6"/>
  <c r="C54" i="6"/>
  <c r="B54" i="6"/>
  <c r="C53" i="6"/>
  <c r="B53" i="6"/>
  <c r="C52" i="6"/>
  <c r="B52" i="6"/>
  <c r="C51" i="6"/>
  <c r="B51" i="6"/>
  <c r="C50" i="6"/>
  <c r="B50" i="6"/>
  <c r="C44" i="6"/>
  <c r="B44" i="6"/>
  <c r="C40" i="6"/>
  <c r="B40" i="6"/>
  <c r="C41" i="6"/>
  <c r="B41" i="6"/>
  <c r="C43" i="6"/>
  <c r="B43" i="6"/>
  <c r="C37" i="6"/>
  <c r="B37" i="6"/>
  <c r="C42" i="6"/>
  <c r="B42" i="6"/>
  <c r="C35" i="6"/>
  <c r="B35" i="6"/>
  <c r="C49" i="6"/>
  <c r="B49" i="6"/>
  <c r="C39" i="6"/>
  <c r="B39" i="6"/>
  <c r="C38" i="6"/>
  <c r="B38" i="6"/>
  <c r="C46" i="6"/>
  <c r="B46" i="6"/>
  <c r="C48" i="6"/>
  <c r="B48" i="6"/>
  <c r="C36" i="6"/>
  <c r="B36" i="6"/>
  <c r="C47" i="6"/>
  <c r="B47" i="6"/>
  <c r="C45" i="6"/>
  <c r="B45" i="6"/>
  <c r="H34" i="6"/>
  <c r="G34" i="6"/>
  <c r="F34" i="6"/>
  <c r="E34" i="6"/>
  <c r="D34" i="6"/>
  <c r="H33" i="6"/>
  <c r="G33" i="6"/>
  <c r="F33" i="6"/>
  <c r="E33" i="6"/>
  <c r="D33" i="6"/>
  <c r="C55" i="5"/>
  <c r="B55" i="5"/>
  <c r="C54" i="5"/>
  <c r="B54" i="5"/>
  <c r="C53" i="5"/>
  <c r="B53" i="5"/>
  <c r="C52" i="5"/>
  <c r="B52" i="5"/>
  <c r="C51" i="5"/>
  <c r="B51" i="5"/>
  <c r="C50" i="5"/>
  <c r="B50" i="5"/>
  <c r="C49" i="5"/>
  <c r="B49" i="5"/>
  <c r="C48" i="5"/>
  <c r="B48" i="5"/>
  <c r="C40" i="5"/>
  <c r="B40" i="5"/>
  <c r="C39" i="5"/>
  <c r="B39" i="5"/>
  <c r="C38" i="5"/>
  <c r="B38" i="5"/>
  <c r="C47" i="5"/>
  <c r="B47" i="5"/>
  <c r="C44" i="5"/>
  <c r="B44" i="5"/>
  <c r="C45" i="5"/>
  <c r="B45" i="5"/>
  <c r="C43" i="5"/>
  <c r="B43" i="5"/>
  <c r="C42" i="5"/>
  <c r="B42" i="5"/>
  <c r="C36" i="5"/>
  <c r="B36" i="5"/>
  <c r="C46" i="5"/>
  <c r="B46" i="5"/>
  <c r="C41" i="5"/>
  <c r="B41" i="5"/>
  <c r="C37" i="5"/>
  <c r="B37" i="5"/>
  <c r="C35" i="5"/>
  <c r="B35" i="5"/>
  <c r="H34" i="5"/>
  <c r="G34" i="5"/>
  <c r="F34" i="5"/>
  <c r="E34" i="5"/>
  <c r="D34" i="5"/>
  <c r="H33" i="5"/>
  <c r="G33" i="5"/>
  <c r="F33" i="5"/>
  <c r="E33" i="5"/>
  <c r="D33" i="5"/>
  <c r="E33" i="9"/>
  <c r="F33" i="9"/>
  <c r="G33" i="9"/>
  <c r="E34" i="9"/>
  <c r="F34" i="9"/>
  <c r="G34" i="9"/>
  <c r="D34" i="9"/>
  <c r="D33" i="9"/>
  <c r="B45" i="9"/>
  <c r="B44" i="9"/>
  <c r="B43" i="9"/>
  <c r="B42" i="9"/>
  <c r="B41" i="9"/>
  <c r="B46" i="9"/>
  <c r="B47" i="9"/>
  <c r="B35" i="9"/>
  <c r="B37" i="9"/>
  <c r="B40" i="9"/>
  <c r="B36" i="9"/>
  <c r="B38" i="9"/>
  <c r="B39" i="9"/>
  <c r="B48" i="9"/>
  <c r="B49" i="9"/>
  <c r="B50" i="9"/>
  <c r="B51" i="9"/>
  <c r="B52" i="9"/>
  <c r="B53" i="9"/>
  <c r="B54" i="9"/>
  <c r="B55" i="9"/>
  <c r="C55" i="9"/>
  <c r="C54" i="9"/>
  <c r="C53" i="9"/>
  <c r="C52" i="9"/>
  <c r="C51" i="9"/>
  <c r="C50" i="9"/>
  <c r="C49" i="9"/>
  <c r="C48" i="9"/>
  <c r="C39" i="9"/>
  <c r="C38" i="9"/>
  <c r="C36" i="9"/>
  <c r="C40" i="9"/>
  <c r="C37" i="9"/>
  <c r="C35" i="9"/>
  <c r="C47" i="9"/>
  <c r="C46" i="9"/>
  <c r="C41" i="9"/>
  <c r="C42" i="9"/>
  <c r="C43" i="9"/>
  <c r="C44" i="9"/>
  <c r="C45" i="9"/>
  <c r="E63" i="6"/>
  <c r="E64" i="6"/>
  <c r="E65" i="6"/>
  <c r="E66" i="6"/>
  <c r="E67" i="6"/>
  <c r="E68" i="6"/>
  <c r="E62" i="6"/>
  <c r="E63" i="5"/>
  <c r="E64" i="5"/>
  <c r="E65" i="5"/>
  <c r="E66" i="5"/>
  <c r="E67" i="5"/>
  <c r="E68" i="5"/>
  <c r="E69" i="5"/>
  <c r="E70" i="5"/>
  <c r="E62" i="5"/>
  <c r="K12" i="6"/>
  <c r="Q12" i="6" s="1"/>
  <c r="K11" i="6"/>
  <c r="Q11" i="6" s="1"/>
  <c r="K10" i="6"/>
  <c r="Q10" i="6" s="1"/>
  <c r="K9" i="6"/>
  <c r="Q9" i="6" s="1"/>
  <c r="K8" i="6"/>
  <c r="Q8" i="6" s="1"/>
  <c r="I48" i="5"/>
  <c r="I55" i="9"/>
  <c r="I50" i="9"/>
  <c r="J50" i="9" s="1"/>
  <c r="I49" i="9"/>
  <c r="I41" i="5"/>
  <c r="I46" i="5"/>
  <c r="I54" i="5"/>
  <c r="J54" i="5" s="1"/>
  <c r="I54" i="9"/>
  <c r="I42" i="9"/>
  <c r="I39" i="5"/>
  <c r="I36" i="9"/>
  <c r="J54" i="9" s="1"/>
  <c r="R9" i="9"/>
  <c r="R10" i="9"/>
  <c r="R11" i="9"/>
  <c r="R12" i="9"/>
  <c r="R13" i="9"/>
  <c r="S13" i="9" s="1"/>
  <c r="R14" i="9"/>
  <c r="R15" i="9"/>
  <c r="R16" i="9"/>
  <c r="S16" i="9" s="1"/>
  <c r="R17" i="9"/>
  <c r="S17" i="9" s="1"/>
  <c r="R18" i="9"/>
  <c r="R19" i="9"/>
  <c r="S19" i="9" s="1"/>
  <c r="R20" i="9"/>
  <c r="S20" i="9" s="1"/>
  <c r="R8" i="5"/>
  <c r="S18" i="5" s="1"/>
  <c r="R9" i="5"/>
  <c r="R10" i="5"/>
  <c r="R11" i="5"/>
  <c r="R12" i="5"/>
  <c r="S12" i="5" s="1"/>
  <c r="R13" i="5"/>
  <c r="S13" i="5" s="1"/>
  <c r="R14" i="5"/>
  <c r="R15" i="5"/>
  <c r="R16" i="5"/>
  <c r="S16" i="5" s="1"/>
  <c r="R17" i="5"/>
  <c r="S17" i="5" s="1"/>
  <c r="R18" i="5"/>
  <c r="R19" i="5"/>
  <c r="R20" i="5"/>
  <c r="S20" i="5" s="1"/>
  <c r="S9" i="5"/>
  <c r="S15" i="5"/>
  <c r="S10" i="5"/>
  <c r="R24" i="10"/>
  <c r="R16" i="10"/>
  <c r="T8" i="12" l="1"/>
  <c r="T9" i="12"/>
  <c r="T17" i="12"/>
  <c r="T12" i="12"/>
  <c r="T10" i="12"/>
  <c r="T18" i="12"/>
  <c r="T16" i="12"/>
  <c r="T11" i="12"/>
  <c r="R8" i="12"/>
  <c r="I73" i="12"/>
  <c r="J41" i="9"/>
  <c r="J53" i="9"/>
  <c r="J48" i="9"/>
  <c r="J38" i="5"/>
  <c r="J51" i="5"/>
  <c r="J35" i="5"/>
  <c r="J52" i="5"/>
  <c r="J46" i="5"/>
  <c r="J48" i="5"/>
  <c r="J49" i="5"/>
  <c r="J50" i="5"/>
  <c r="J36" i="5"/>
  <c r="J53" i="5"/>
  <c r="J39" i="5"/>
  <c r="J37" i="5"/>
  <c r="J41" i="5"/>
  <c r="J44" i="5"/>
  <c r="J47" i="5"/>
  <c r="J38" i="6"/>
  <c r="J37" i="6"/>
  <c r="R8" i="6"/>
  <c r="R11" i="6"/>
  <c r="J51" i="9"/>
  <c r="J39" i="9"/>
  <c r="J47" i="9"/>
  <c r="J43" i="5"/>
  <c r="J55" i="5"/>
  <c r="J42" i="6"/>
  <c r="J47" i="6"/>
  <c r="J48" i="6"/>
  <c r="R10" i="6"/>
  <c r="R12" i="6"/>
  <c r="R8" i="7"/>
  <c r="R15" i="7"/>
  <c r="Q15" i="7"/>
  <c r="Q13" i="7"/>
  <c r="R13" i="7"/>
  <c r="Q9" i="7"/>
  <c r="Q8" i="7"/>
  <c r="R9" i="7"/>
  <c r="J43" i="9"/>
  <c r="J45" i="9"/>
  <c r="J46" i="6"/>
  <c r="J55" i="6"/>
  <c r="J45" i="6"/>
  <c r="J44" i="6"/>
  <c r="J41" i="6"/>
  <c r="J49" i="6"/>
  <c r="J35" i="6"/>
  <c r="J54" i="6"/>
  <c r="J40" i="6"/>
  <c r="J43" i="6"/>
  <c r="J51" i="6"/>
  <c r="J53" i="6"/>
  <c r="J52" i="6"/>
  <c r="S18" i="9"/>
  <c r="S12" i="9"/>
  <c r="S14" i="9"/>
  <c r="S15" i="9"/>
  <c r="S10" i="9"/>
  <c r="S9" i="9"/>
  <c r="S8" i="9"/>
  <c r="S11" i="9"/>
  <c r="R9" i="6"/>
  <c r="S9" i="6" s="1"/>
  <c r="S14" i="6"/>
  <c r="S17" i="6"/>
  <c r="Q12" i="7"/>
  <c r="R12" i="7"/>
  <c r="Q10" i="7"/>
  <c r="R10" i="7"/>
  <c r="J55" i="9"/>
  <c r="J49" i="9"/>
  <c r="J37" i="9"/>
  <c r="J42" i="9"/>
  <c r="J44" i="9"/>
  <c r="J40" i="9"/>
  <c r="J40" i="5"/>
  <c r="J45" i="5"/>
  <c r="J39" i="6"/>
  <c r="J50" i="6"/>
  <c r="S21" i="6"/>
  <c r="S22" i="6"/>
  <c r="Q14" i="7"/>
  <c r="R14" i="7"/>
  <c r="R11" i="7"/>
  <c r="Q11" i="7"/>
  <c r="S11" i="5"/>
  <c r="R20" i="10"/>
  <c r="R22" i="10"/>
  <c r="S8" i="5"/>
  <c r="S14" i="5"/>
  <c r="S19" i="5"/>
  <c r="J52" i="9"/>
  <c r="J46" i="9"/>
  <c r="J49" i="10"/>
  <c r="R14" i="10"/>
  <c r="R12" i="10"/>
  <c r="R11" i="10"/>
  <c r="R9" i="10"/>
  <c r="S15" i="10" s="1"/>
  <c r="R21" i="10"/>
  <c r="I85" i="12"/>
  <c r="J36" i="9"/>
  <c r="J35" i="9"/>
  <c r="R19" i="10"/>
  <c r="R15" i="10"/>
  <c r="R13" i="10"/>
  <c r="S14" i="10" s="1"/>
  <c r="R10" i="10"/>
  <c r="J54" i="10"/>
  <c r="S13" i="10"/>
  <c r="S23" i="10"/>
  <c r="J55" i="10"/>
  <c r="J53" i="10"/>
  <c r="J43" i="10"/>
  <c r="S12" i="10"/>
  <c r="S9" i="10"/>
  <c r="S21" i="10"/>
  <c r="J41" i="10"/>
  <c r="J42" i="10"/>
  <c r="J36" i="10"/>
  <c r="J39" i="10"/>
  <c r="J45" i="10"/>
  <c r="J44" i="10"/>
  <c r="J46" i="10"/>
  <c r="J35" i="10"/>
  <c r="J50" i="10"/>
  <c r="J51" i="10"/>
  <c r="J37" i="10"/>
  <c r="S20" i="10"/>
  <c r="S22" i="10"/>
  <c r="S16" i="10"/>
  <c r="S8" i="10"/>
  <c r="S24" i="10"/>
  <c r="J48" i="10"/>
  <c r="J38" i="10"/>
  <c r="J47" i="10"/>
  <c r="S17" i="10"/>
  <c r="S18" i="10"/>
  <c r="I74" i="12"/>
  <c r="I68" i="12"/>
  <c r="I70" i="12"/>
  <c r="I72" i="12"/>
  <c r="I76" i="12"/>
  <c r="I79" i="12"/>
  <c r="I82" i="12"/>
  <c r="I69" i="12"/>
  <c r="I78" i="12"/>
  <c r="I83" i="12"/>
  <c r="I77" i="12"/>
  <c r="I75" i="12"/>
  <c r="I80" i="12"/>
  <c r="I84" i="12"/>
  <c r="I81" i="12"/>
  <c r="I71" i="12"/>
  <c r="R9" i="12"/>
  <c r="R17" i="12"/>
  <c r="R12" i="12"/>
  <c r="R10" i="12"/>
  <c r="R18" i="12"/>
  <c r="R16" i="12"/>
  <c r="R11" i="12"/>
  <c r="R13" i="12"/>
  <c r="R22" i="12"/>
  <c r="R19" i="12"/>
  <c r="R23" i="12"/>
  <c r="R30" i="12"/>
  <c r="R31" i="12"/>
  <c r="R15" i="12"/>
  <c r="R14" i="12"/>
  <c r="R20" i="12"/>
  <c r="U24" i="12" l="1"/>
  <c r="U30" i="12"/>
  <c r="U23" i="12"/>
  <c r="U16" i="12"/>
  <c r="U28" i="12"/>
  <c r="U20" i="12"/>
  <c r="U18" i="12"/>
  <c r="U31" i="12"/>
  <c r="U11" i="12"/>
  <c r="U22" i="12"/>
  <c r="U25" i="12"/>
  <c r="U14" i="12"/>
  <c r="U19" i="12"/>
  <c r="U27" i="12"/>
  <c r="U13" i="12"/>
  <c r="U10" i="12"/>
  <c r="U21" i="12"/>
  <c r="U26" i="12"/>
  <c r="U12" i="12"/>
  <c r="U15" i="12"/>
  <c r="U9" i="12"/>
  <c r="U29" i="12"/>
  <c r="U8" i="12"/>
  <c r="U17" i="12"/>
  <c r="S8" i="12"/>
  <c r="S9" i="12"/>
  <c r="S12" i="12"/>
  <c r="S17" i="12"/>
  <c r="S19" i="12"/>
  <c r="S15" i="12"/>
  <c r="S28" i="12"/>
  <c r="S11" i="12"/>
  <c r="S23" i="12"/>
  <c r="S20" i="12"/>
  <c r="S26" i="12"/>
  <c r="S25" i="12"/>
  <c r="S31" i="12"/>
  <c r="S10" i="12"/>
  <c r="S13" i="12"/>
  <c r="S16" i="12"/>
  <c r="S21" i="12"/>
  <c r="S24" i="12"/>
  <c r="S29" i="12"/>
  <c r="S30" i="12"/>
  <c r="S18" i="12"/>
  <c r="S14" i="12"/>
  <c r="S22" i="12"/>
  <c r="S27" i="12"/>
  <c r="J89" i="12"/>
  <c r="J91" i="12"/>
  <c r="J90" i="12"/>
  <c r="J86" i="12"/>
  <c r="J88" i="12"/>
  <c r="J87" i="12"/>
  <c r="S19" i="10"/>
  <c r="S10" i="6"/>
  <c r="J40" i="10"/>
  <c r="S11" i="10"/>
  <c r="J52" i="10"/>
  <c r="S10" i="10"/>
  <c r="S18" i="6"/>
  <c r="S13" i="6"/>
  <c r="S16" i="6"/>
  <c r="S20" i="6"/>
  <c r="S11" i="6"/>
  <c r="S15" i="6"/>
  <c r="S12" i="6"/>
  <c r="S19" i="6"/>
  <c r="S8" i="6"/>
  <c r="J84" i="12"/>
  <c r="J85" i="12"/>
  <c r="J83" i="12"/>
  <c r="J82" i="12"/>
  <c r="J81" i="12"/>
  <c r="J80" i="12"/>
  <c r="J69" i="12"/>
  <c r="J79" i="12"/>
  <c r="J78" i="12"/>
  <c r="J77" i="12"/>
  <c r="J71" i="12"/>
  <c r="J70" i="12"/>
  <c r="J76" i="12"/>
  <c r="J72" i="12"/>
  <c r="J68" i="12"/>
  <c r="J73" i="12"/>
  <c r="J75" i="12"/>
  <c r="J74" i="12"/>
</calcChain>
</file>

<file path=xl/sharedStrings.xml><?xml version="1.0" encoding="utf-8"?>
<sst xmlns="http://schemas.openxmlformats.org/spreadsheetml/2006/main" count="1280" uniqueCount="494">
  <si>
    <t>x</t>
  </si>
  <si>
    <t>Navn</t>
  </si>
  <si>
    <t>Palle Rasmussen</t>
  </si>
  <si>
    <t>Søren Nørskov</t>
  </si>
  <si>
    <t>Erik Dahl Christensen</t>
  </si>
  <si>
    <t>Lasse Wingtoft</t>
  </si>
  <si>
    <t>Ruben Sonne</t>
  </si>
  <si>
    <t xml:space="preserve">Christian Christensen </t>
  </si>
  <si>
    <t>Regnar Pedersen</t>
  </si>
  <si>
    <t>Lasse Pedersen</t>
  </si>
  <si>
    <t>Odense</t>
  </si>
  <si>
    <t>Edwin Koolen</t>
  </si>
  <si>
    <t>Jens Hoffmann</t>
  </si>
  <si>
    <t>Jan Rindahl</t>
  </si>
  <si>
    <t>Sum</t>
  </si>
  <si>
    <t>Pos</t>
  </si>
  <si>
    <t>Greve</t>
  </si>
  <si>
    <t>Axel Handrup</t>
  </si>
  <si>
    <t>Peter Fleischer</t>
  </si>
  <si>
    <t>Morten Enevoldsen</t>
  </si>
  <si>
    <t>Falcon</t>
  </si>
  <si>
    <t>SwingingDK</t>
  </si>
  <si>
    <t>6. feb</t>
  </si>
  <si>
    <t>27. marts</t>
  </si>
  <si>
    <t>9. maj</t>
  </si>
  <si>
    <t>7-8. aug</t>
  </si>
  <si>
    <t xml:space="preserve">Jonas Romblad </t>
  </si>
  <si>
    <t xml:space="preserve">Ruben Sonne </t>
  </si>
  <si>
    <t xml:space="preserve">Søren Helsted </t>
  </si>
  <si>
    <t xml:space="preserve">Axel Handrup </t>
  </si>
  <si>
    <t>Nardt</t>
  </si>
  <si>
    <t>Arboga</t>
  </si>
  <si>
    <t>Delmenhorst</t>
  </si>
  <si>
    <t>Assen</t>
  </si>
  <si>
    <t>5-6 juni</t>
  </si>
  <si>
    <t>3-4 juli</t>
  </si>
  <si>
    <t>20-22 aug</t>
  </si>
  <si>
    <t xml:space="preserve"> </t>
  </si>
  <si>
    <t>Danske</t>
  </si>
  <si>
    <t>Diff</t>
  </si>
  <si>
    <t>Leif Møller</t>
  </si>
  <si>
    <t>Udenlandske</t>
  </si>
  <si>
    <t>Bedste</t>
  </si>
  <si>
    <t>2. April</t>
  </si>
  <si>
    <t>Allan Olsen</t>
  </si>
  <si>
    <t>Frank Nørgaard</t>
  </si>
  <si>
    <t>Samuel Sonne</t>
  </si>
  <si>
    <t>Herning</t>
  </si>
  <si>
    <t>30. April</t>
  </si>
  <si>
    <t>Fuglebjerg</t>
  </si>
  <si>
    <t>28. Maj</t>
  </si>
  <si>
    <t>3-4. Sep</t>
  </si>
  <si>
    <t>Claus Møller Jensen</t>
  </si>
  <si>
    <t>1-3 juli</t>
  </si>
  <si>
    <t>Nordic Trophy</t>
  </si>
  <si>
    <t>26-28 Aug.</t>
  </si>
  <si>
    <t xml:space="preserve">Assen </t>
  </si>
  <si>
    <t xml:space="preserve">Ahrendsfelde </t>
  </si>
  <si>
    <t>4-5 Juni</t>
  </si>
  <si>
    <t>SWDK</t>
  </si>
  <si>
    <t>Årets resultat</t>
  </si>
  <si>
    <t>Score</t>
  </si>
  <si>
    <t>DK</t>
  </si>
  <si>
    <t>Palle W. Rasmusen</t>
  </si>
  <si>
    <t>Jens Hofmann</t>
  </si>
  <si>
    <t>% af max</t>
  </si>
  <si>
    <t>Sorter rangliste: ctrl+s</t>
  </si>
  <si>
    <t>MrSwingKing</t>
  </si>
  <si>
    <t>Hørhave</t>
  </si>
  <si>
    <t>9. April</t>
  </si>
  <si>
    <t>28. April</t>
  </si>
  <si>
    <t>Palle W Rasmussen</t>
  </si>
  <si>
    <t>Hans Christian Christensen</t>
  </si>
  <si>
    <t>Claus M Jensen</t>
  </si>
  <si>
    <t>s</t>
  </si>
  <si>
    <t>16. Juni</t>
  </si>
  <si>
    <t>9-10 Juni</t>
  </si>
  <si>
    <t>Zielona-Gora</t>
  </si>
  <si>
    <t>26-27 Maj</t>
  </si>
  <si>
    <t>Jan Rindahl Hansen</t>
  </si>
  <si>
    <t>Thomas Jensen</t>
  </si>
  <si>
    <t>Søren Helsted</t>
  </si>
  <si>
    <t>André Bertelsen</t>
  </si>
  <si>
    <t>Mucke</t>
  </si>
  <si>
    <t>21-23 Juli</t>
  </si>
  <si>
    <t>Sportsman</t>
  </si>
  <si>
    <t>22. April</t>
  </si>
  <si>
    <t>12. Maj</t>
  </si>
  <si>
    <t>Herrljunga Open</t>
  </si>
  <si>
    <t>Ikaros Open</t>
  </si>
  <si>
    <t>1-2. September</t>
  </si>
  <si>
    <t>93,13%</t>
  </si>
  <si>
    <t>89,19%</t>
  </si>
  <si>
    <t>78,06%</t>
  </si>
  <si>
    <t>77,61%</t>
  </si>
  <si>
    <t>76,45%</t>
  </si>
  <si>
    <t>71,48%</t>
  </si>
  <si>
    <t>64,49%</t>
  </si>
  <si>
    <t>56,79%</t>
  </si>
  <si>
    <t>16. Marts</t>
  </si>
  <si>
    <t>13. April</t>
  </si>
  <si>
    <t>18. Maj</t>
  </si>
  <si>
    <t>20-21. Juli</t>
  </si>
  <si>
    <t>Tobias Sonne</t>
  </si>
  <si>
    <t>Martin Knudsen</t>
  </si>
  <si>
    <t>Herten</t>
  </si>
  <si>
    <t>3-5 Maj</t>
  </si>
  <si>
    <t>25-26 Maj</t>
  </si>
  <si>
    <t>15-16 Juni</t>
  </si>
  <si>
    <t>Herrljunga</t>
  </si>
  <si>
    <t>Michael Anderson</t>
  </si>
  <si>
    <t>Henrik Behrens</t>
  </si>
  <si>
    <t>Esbjerg</t>
  </si>
  <si>
    <t>Johannes Voigt</t>
  </si>
  <si>
    <t>Erik Christensen</t>
  </si>
  <si>
    <t>Morten Holm</t>
  </si>
  <si>
    <t>100.0%</t>
  </si>
  <si>
    <t>92,62%</t>
  </si>
  <si>
    <t>90,04%</t>
  </si>
  <si>
    <t>85,33%</t>
  </si>
  <si>
    <t>80,11%</t>
  </si>
  <si>
    <t>78,21%</t>
  </si>
  <si>
    <t>74,00%</t>
  </si>
  <si>
    <t>68,54%</t>
  </si>
  <si>
    <t>67,78%</t>
  </si>
  <si>
    <t>48,57%</t>
  </si>
  <si>
    <t>2,95%</t>
  </si>
  <si>
    <t>,05%</t>
  </si>
  <si>
    <t/>
  </si>
  <si>
    <t>I forhold til bedste dansker</t>
  </si>
  <si>
    <t>Jonas Ekman</t>
  </si>
  <si>
    <t>SWE-23414</t>
  </si>
  <si>
    <t>SWE</t>
  </si>
  <si>
    <t>Marc Werth</t>
  </si>
  <si>
    <t>GER-3402</t>
  </si>
  <si>
    <t>GER</t>
  </si>
  <si>
    <t>Mattias Hammarskiöld</t>
  </si>
  <si>
    <t>SWE-24096</t>
  </si>
  <si>
    <t>Ondrej Rezler</t>
  </si>
  <si>
    <t>CZE-1198</t>
  </si>
  <si>
    <t>CZE</t>
  </si>
  <si>
    <t>Marcus Stent</t>
  </si>
  <si>
    <t>AUS-24977</t>
  </si>
  <si>
    <t>AUS</t>
  </si>
  <si>
    <t>Milan Havelka</t>
  </si>
  <si>
    <t>CZE-1168</t>
  </si>
  <si>
    <t>Joe Wurts</t>
  </si>
  <si>
    <t>NZL-AM9725</t>
  </si>
  <si>
    <t>NZL</t>
  </si>
  <si>
    <t>Gian Marco Occhibove</t>
  </si>
  <si>
    <t>ITA-15629</t>
  </si>
  <si>
    <t>ITA</t>
  </si>
  <si>
    <t>Hermann Haas</t>
  </si>
  <si>
    <t>AUT-6300360077</t>
  </si>
  <si>
    <t>AUT</t>
  </si>
  <si>
    <t>Alex Hoekstra</t>
  </si>
  <si>
    <t>NED-433538</t>
  </si>
  <si>
    <t>NED</t>
  </si>
  <si>
    <t>Peter Aanen</t>
  </si>
  <si>
    <t>NED-552691</t>
  </si>
  <si>
    <t>Roland Börder</t>
  </si>
  <si>
    <t>GER-3170</t>
  </si>
  <si>
    <t>Anthony Rotteleur</t>
  </si>
  <si>
    <t>FRA-737</t>
  </si>
  <si>
    <t>FRA</t>
  </si>
  <si>
    <t>Harald Helm</t>
  </si>
  <si>
    <t>AUT-4400000096</t>
  </si>
  <si>
    <t>Sjöberg Håkan</t>
  </si>
  <si>
    <t>SWE 71172</t>
  </si>
  <si>
    <t>Kevin Botherway</t>
  </si>
  <si>
    <t>NZL-AM7554</t>
  </si>
  <si>
    <t>Roland Junior Sommer</t>
  </si>
  <si>
    <t>TW-1029</t>
  </si>
  <si>
    <t>TPE</t>
  </si>
  <si>
    <t>Alan Smith</t>
  </si>
  <si>
    <t>RSA-1258</t>
  </si>
  <si>
    <t>RSA</t>
  </si>
  <si>
    <t>Jonas Blomdahl</t>
  </si>
  <si>
    <t>SWE-</t>
  </si>
  <si>
    <t>Takaaki Ito</t>
  </si>
  <si>
    <t>F-0320</t>
  </si>
  <si>
    <t>JPN</t>
  </si>
  <si>
    <t>Kristof Verschoren</t>
  </si>
  <si>
    <t>BEL-4075</t>
  </si>
  <si>
    <t>BEL</t>
  </si>
  <si>
    <t>Peter Jubel</t>
  </si>
  <si>
    <t>SWE-61659</t>
  </si>
  <si>
    <t>Ihor Butseroha</t>
  </si>
  <si>
    <t>UKR</t>
  </si>
  <si>
    <t>Rémi Catillon</t>
  </si>
  <si>
    <t>FRA-799</t>
  </si>
  <si>
    <t>Craig Goodrum</t>
  </si>
  <si>
    <t>RSA-2265</t>
  </si>
  <si>
    <t>Flavio Pompele</t>
  </si>
  <si>
    <t>ITA-8785</t>
  </si>
  <si>
    <t>Richard Swindells</t>
  </si>
  <si>
    <t>GBR-053602</t>
  </si>
  <si>
    <t>GBR</t>
  </si>
  <si>
    <t>DEN-5035</t>
  </si>
  <si>
    <t>DEN</t>
  </si>
  <si>
    <t>Reto Fiolka</t>
  </si>
  <si>
    <t>SUI-35865</t>
  </si>
  <si>
    <t>SUI</t>
  </si>
  <si>
    <t>Achim Streit</t>
  </si>
  <si>
    <t>GER-2885</t>
  </si>
  <si>
    <t>Arne Schipper</t>
  </si>
  <si>
    <t>GER-3301</t>
  </si>
  <si>
    <t>Ivan MacKenzie</t>
  </si>
  <si>
    <t>CAN-13054</t>
  </si>
  <si>
    <t>CAN</t>
  </si>
  <si>
    <t>Oleksandr Synielytsyi</t>
  </si>
  <si>
    <t>UKR-496</t>
  </si>
  <si>
    <t>René Fässler</t>
  </si>
  <si>
    <t>SUI-61065</t>
  </si>
  <si>
    <t>Kazuo Kaneko</t>
  </si>
  <si>
    <t>F-0319</t>
  </si>
  <si>
    <t>Walter Schreiner</t>
  </si>
  <si>
    <t>AUT-4999991431</t>
  </si>
  <si>
    <t>Sören Svantesson</t>
  </si>
  <si>
    <t>SWE-39136</t>
  </si>
  <si>
    <t>Roland Lüthi</t>
  </si>
  <si>
    <t>SUI-52895</t>
  </si>
  <si>
    <t>Henrik Vogler</t>
  </si>
  <si>
    <t>GER-3364</t>
  </si>
  <si>
    <t>Adam Siama</t>
  </si>
  <si>
    <t>POL-3938</t>
  </si>
  <si>
    <t>POL</t>
  </si>
  <si>
    <t>Martin Herrig</t>
  </si>
  <si>
    <t>GER-2884</t>
  </si>
  <si>
    <t>Yu Matsumoto</t>
  </si>
  <si>
    <t>F-311</t>
  </si>
  <si>
    <t>Andrey Yakovlev</t>
  </si>
  <si>
    <t>RUS-157</t>
  </si>
  <si>
    <t>RUS</t>
  </si>
  <si>
    <t>Jon Day</t>
  </si>
  <si>
    <t>AUS-65156</t>
  </si>
  <si>
    <t>Olaf Starmanns</t>
  </si>
  <si>
    <t>GER-3622</t>
  </si>
  <si>
    <t>Dirk Weiß</t>
  </si>
  <si>
    <t>GER-3353</t>
  </si>
  <si>
    <t>Laurynas Ceskevicius</t>
  </si>
  <si>
    <t>Victor Selyukov</t>
  </si>
  <si>
    <t>RUS-2137</t>
  </si>
  <si>
    <t>Matthias Freitag</t>
  </si>
  <si>
    <t>GER-3661</t>
  </si>
  <si>
    <t>Pavel Kristof</t>
  </si>
  <si>
    <t>CZE 1113</t>
  </si>
  <si>
    <t>Loet Wakkerman</t>
  </si>
  <si>
    <t>NED-21616</t>
  </si>
  <si>
    <t>Michael Stern</t>
  </si>
  <si>
    <t>GBR-136270</t>
  </si>
  <si>
    <t>Hugh Blackburn</t>
  </si>
  <si>
    <t>AUS-9313</t>
  </si>
  <si>
    <t>Peter Hoffmann</t>
  </si>
  <si>
    <t>AUT-3200190571</t>
  </si>
  <si>
    <t>Jason Weber</t>
  </si>
  <si>
    <t>RSA-9026</t>
  </si>
  <si>
    <t>Lex Mierop</t>
  </si>
  <si>
    <t>USA-9838</t>
  </si>
  <si>
    <t>USA</t>
  </si>
  <si>
    <t>Roeland van de Ree</t>
  </si>
  <si>
    <t>NED-719430</t>
  </si>
  <si>
    <t>Holger Schrader</t>
  </si>
  <si>
    <t>GER-1969</t>
  </si>
  <si>
    <t>Gil Dvir</t>
  </si>
  <si>
    <t>ISR-11889</t>
  </si>
  <si>
    <t>ISR</t>
  </si>
  <si>
    <t>Peter Williams</t>
  </si>
  <si>
    <t>NZL-AM374</t>
  </si>
  <si>
    <t>GER-3840</t>
  </si>
  <si>
    <t>Stefan Wahlberg</t>
  </si>
  <si>
    <t>SWE-23732</t>
  </si>
  <si>
    <t>Theo Schoorl</t>
  </si>
  <si>
    <t>NED-700509</t>
  </si>
  <si>
    <t>Blake Dormer</t>
  </si>
  <si>
    <t>RSA-10226</t>
  </si>
  <si>
    <t>Mario De Lucca</t>
  </si>
  <si>
    <t>BRA-2705</t>
  </si>
  <si>
    <t>BRA</t>
  </si>
  <si>
    <t>Benjamin Rodax</t>
  </si>
  <si>
    <t>GER-2985</t>
  </si>
  <si>
    <t>DEN-5029</t>
  </si>
  <si>
    <t>Krzysztof Hilbrycht</t>
  </si>
  <si>
    <t>POL-6256</t>
  </si>
  <si>
    <t>Gerhard Niederhofer</t>
  </si>
  <si>
    <t>AUT-6300360005</t>
  </si>
  <si>
    <t>Wouter Kruger</t>
  </si>
  <si>
    <t>RSA-13484</t>
  </si>
  <si>
    <t>Graham Kirkland</t>
  </si>
  <si>
    <t>RSA-12195</t>
  </si>
  <si>
    <t>Oleksandr Boyko</t>
  </si>
  <si>
    <t>UKR-850</t>
  </si>
  <si>
    <t>Stefan Brebäck</t>
  </si>
  <si>
    <t>SWE-69395</t>
  </si>
  <si>
    <t>Johan Sjöborg</t>
  </si>
  <si>
    <t>SWE-63408</t>
  </si>
  <si>
    <t>Marco Aurelio Silveira Fracao</t>
  </si>
  <si>
    <t>BRA-10307</t>
  </si>
  <si>
    <t>Sergii Lazorenko</t>
  </si>
  <si>
    <t>100/4</t>
  </si>
  <si>
    <t>UKR-716</t>
  </si>
  <si>
    <t>Alex Trussell</t>
  </si>
  <si>
    <t>USA-952466</t>
  </si>
  <si>
    <t>Patrick MacKenzie</t>
  </si>
  <si>
    <t>CAN-13019</t>
  </si>
  <si>
    <t>Paolo Rota</t>
  </si>
  <si>
    <t>ITA-15483</t>
  </si>
  <si>
    <t>Mykola Horban</t>
  </si>
  <si>
    <t>UKR-715</t>
  </si>
  <si>
    <t>John Shaw</t>
  </si>
  <si>
    <t>NZL-AM2339</t>
  </si>
  <si>
    <t>Gavin Trussell</t>
  </si>
  <si>
    <t>USA-898806</t>
  </si>
  <si>
    <t>Roberto Mazza</t>
  </si>
  <si>
    <t>ITA-6165</t>
  </si>
  <si>
    <t>Rob Kinds</t>
  </si>
  <si>
    <t>NED-709138</t>
  </si>
  <si>
    <t>Jaroslaw Grzesica</t>
  </si>
  <si>
    <t>POL-3379</t>
  </si>
  <si>
    <t>Jaap Hogeboom</t>
  </si>
  <si>
    <t>NED-710092</t>
  </si>
  <si>
    <t>Oleg Omelchenko</t>
  </si>
  <si>
    <t>UKR-644</t>
  </si>
  <si>
    <t>Yoichi Kajiro</t>
  </si>
  <si>
    <t>F-0284</t>
  </si>
  <si>
    <t>Alex Parkyn</t>
  </si>
  <si>
    <t>USA-908356</t>
  </si>
  <si>
    <t>Nick Chitty</t>
  </si>
  <si>
    <t>GBR-120796</t>
  </si>
  <si>
    <t>Yoshishiro Yamamoto</t>
  </si>
  <si>
    <t>F-0317</t>
  </si>
  <si>
    <t>Lin Hsiung</t>
  </si>
  <si>
    <t>Tshepo Molefe</t>
  </si>
  <si>
    <t>RSA-12126</t>
  </si>
  <si>
    <t>Shing Woon Lee</t>
  </si>
  <si>
    <t>HKG-40009</t>
  </si>
  <si>
    <t>HKG</t>
  </si>
  <si>
    <t>Maksim Silaev</t>
  </si>
  <si>
    <t>RUS-178A</t>
  </si>
  <si>
    <t>Marco Aurelio Fracao</t>
  </si>
  <si>
    <t>Jason Friedman</t>
  </si>
  <si>
    <t>USA-972465</t>
  </si>
  <si>
    <t>Soren Norskov</t>
  </si>
  <si>
    <t>DEN-5024</t>
  </si>
  <si>
    <t>Zilvinas Cibulskas</t>
  </si>
  <si>
    <t>Andrii Kalembet</t>
  </si>
  <si>
    <t>UKR-687</t>
  </si>
  <si>
    <t>Lihav Herskoviz</t>
  </si>
  <si>
    <t>ISR-11391</t>
  </si>
  <si>
    <t>Vadim Antonov</t>
  </si>
  <si>
    <t>RUS-0177A</t>
  </si>
  <si>
    <t>Ulrich Freitag</t>
  </si>
  <si>
    <t>GER-3566</t>
  </si>
  <si>
    <t>Xuming Cai</t>
  </si>
  <si>
    <t>A31-0327</t>
  </si>
  <si>
    <t>Marcel Kralik</t>
  </si>
  <si>
    <t>FAI 1156</t>
  </si>
  <si>
    <t>Denis Westhoff</t>
  </si>
  <si>
    <t>AUT-9400000011</t>
  </si>
  <si>
    <t>Bas Breijer</t>
  </si>
  <si>
    <t>NED-364323</t>
  </si>
  <si>
    <t>Ilja Ehrenberger</t>
  </si>
  <si>
    <t>FAI 1153</t>
  </si>
  <si>
    <t>Cederic Duss</t>
  </si>
  <si>
    <t>SUI-62557</t>
  </si>
  <si>
    <t>Jan Somers</t>
  </si>
  <si>
    <t>NED-173196</t>
  </si>
  <si>
    <t>Ngai Nang Allan Yeung</t>
  </si>
  <si>
    <t>HKG-40004</t>
  </si>
  <si>
    <t>Kevin Brown</t>
  </si>
  <si>
    <t>GBR 170694</t>
  </si>
  <si>
    <t>Chak Sang Yeung</t>
  </si>
  <si>
    <t>100/2</t>
  </si>
  <si>
    <t>HKG-40006</t>
  </si>
  <si>
    <t>Christian Behrens</t>
  </si>
  <si>
    <t>GER 1742</t>
  </si>
  <si>
    <t>Bruno Pavani</t>
  </si>
  <si>
    <t>100/1</t>
  </si>
  <si>
    <t>BRA-8238</t>
  </si>
  <si>
    <t>Roberto Ciura</t>
  </si>
  <si>
    <t>ITA-15809</t>
  </si>
  <si>
    <t>Bording</t>
  </si>
  <si>
    <t>21. Sep</t>
  </si>
  <si>
    <t>http://www.modelflyvning.dk/elite/svaeveflyvning/f3k/udtagelse-til-f3k-landshold.aspx</t>
  </si>
  <si>
    <t>Sportsman/begynder</t>
  </si>
  <si>
    <t>Alle %-points er beregnet i forhold til vinderens points. I tilfælde af udenlandske deltagere ved dansk stævne (feks. SwingingDK), beregnes point i forhold til bedste danskers point.</t>
  </si>
  <si>
    <t>Peter Madsen</t>
  </si>
  <si>
    <t>Anders Larsen</t>
  </si>
  <si>
    <t>2-3 bedste danske + 1 udenlandsk konkurrence</t>
  </si>
  <si>
    <t>Antal deltagere</t>
  </si>
  <si>
    <t>Tobias Sonne (jun)</t>
  </si>
  <si>
    <t>Mellem regninger</t>
  </si>
  <si>
    <t>29. Marts</t>
  </si>
  <si>
    <t>26. April</t>
  </si>
  <si>
    <t>14. Juni</t>
  </si>
  <si>
    <t>9-10. Aug</t>
  </si>
  <si>
    <t>6. Sep</t>
  </si>
  <si>
    <t>3-4 Maj</t>
  </si>
  <si>
    <t>24-25 Maj</t>
  </si>
  <si>
    <t>30 maj-1 Juni</t>
  </si>
  <si>
    <t>28-29 juni</t>
  </si>
  <si>
    <t>13-14 Sep</t>
  </si>
  <si>
    <t>German Open</t>
  </si>
  <si>
    <t>Peter Christensen</t>
  </si>
  <si>
    <t>Karsten K Jeppesen</t>
  </si>
  <si>
    <t>John Henriksen</t>
  </si>
  <si>
    <t>Thomas Valbo</t>
  </si>
  <si>
    <t>Rasmus Kempf</t>
  </si>
  <si>
    <t>j</t>
  </si>
  <si>
    <t>Junior/Sportsman</t>
  </si>
  <si>
    <t>Junior</t>
  </si>
  <si>
    <t>Sportsman/begynder turneringen er for dem der endnu ikke har opnået 80% i en konkurrence de tidligere år.</t>
  </si>
  <si>
    <t>Tynaarlo</t>
  </si>
  <si>
    <t>Michael Stauning</t>
  </si>
  <si>
    <t xml:space="preserve">Søren ?? </t>
  </si>
  <si>
    <t>Jakob Ø</t>
  </si>
  <si>
    <t>F3K danmark</t>
  </si>
  <si>
    <t>Stilling</t>
  </si>
  <si>
    <t>Karsten Jeppesen</t>
  </si>
  <si>
    <t>Kun de danske</t>
  </si>
  <si>
    <t>Peter Brüel</t>
  </si>
  <si>
    <t>Normeret til 100% for max. mulig score</t>
  </si>
  <si>
    <t>Erik D Christensen</t>
  </si>
  <si>
    <t>Ole Rathjen</t>
  </si>
  <si>
    <t>Michael Andersson</t>
  </si>
  <si>
    <t>95,56%</t>
  </si>
  <si>
    <t>95,20%</t>
  </si>
  <si>
    <t>92,88%</t>
  </si>
  <si>
    <t>90,71%</t>
  </si>
  <si>
    <t>88,63%</t>
  </si>
  <si>
    <t>88,59%</t>
  </si>
  <si>
    <t>87,85%</t>
  </si>
  <si>
    <t>87,83%</t>
  </si>
  <si>
    <t>86,55%</t>
  </si>
  <si>
    <t>83,37%</t>
  </si>
  <si>
    <t>81,63%</t>
  </si>
  <si>
    <t>64,48%</t>
  </si>
  <si>
    <t>61,38%</t>
  </si>
  <si>
    <t>26,66%</t>
  </si>
  <si>
    <t>Alle</t>
  </si>
  <si>
    <t>Tynaarlo/Assen</t>
  </si>
  <si>
    <t>Janne Savolainen</t>
  </si>
  <si>
    <t>Max Finke</t>
  </si>
  <si>
    <t>Philipp Berger</t>
  </si>
  <si>
    <t>Peter Bruel</t>
  </si>
  <si>
    <t>Dirk Weiss</t>
  </si>
  <si>
    <t>Erik Dahl Chistensen</t>
  </si>
  <si>
    <t>Skovlunde</t>
  </si>
  <si>
    <t>Lars Ove Lassen</t>
  </si>
  <si>
    <t>Eurotour / Worldcup</t>
  </si>
  <si>
    <t xml:space="preserve">2 eller 3 danske afhængigt af det samlede antal danske. Normeret til 100% for max point. </t>
  </si>
  <si>
    <t>Vagn Vig Larsen</t>
  </si>
  <si>
    <t>Jakob Østergaard</t>
  </si>
  <si>
    <t>Benjamin Christensen</t>
  </si>
  <si>
    <t>Ejstrupholm</t>
  </si>
  <si>
    <t>Djurs</t>
  </si>
  <si>
    <t>Bo Nielsen</t>
  </si>
  <si>
    <t>Vincent Merlijn</t>
  </si>
  <si>
    <t>Vitali Ryumshin</t>
  </si>
  <si>
    <t>Lars Petter Eriksen</t>
  </si>
  <si>
    <t>Erik Dah...istensen</t>
  </si>
  <si>
    <t>Benjamin...istensen</t>
  </si>
  <si>
    <t>sj</t>
  </si>
  <si>
    <t>91,38%</t>
  </si>
  <si>
    <t>89,24%</t>
  </si>
  <si>
    <t>Martin Elkjær</t>
  </si>
  <si>
    <t>Bjarne Vind</t>
  </si>
  <si>
    <t>Luka Kapeter</t>
  </si>
  <si>
    <t>Swingking</t>
  </si>
  <si>
    <t>Arne Granberg</t>
  </si>
  <si>
    <t>Andre Berthelsen</t>
  </si>
  <si>
    <t>Finn Øhlenschlæger</t>
  </si>
  <si>
    <t>Lviv (precontest)</t>
  </si>
  <si>
    <t>Stockhorn</t>
  </si>
  <si>
    <t>Bemærk: De hvide tal er extrapolerede tal for at give pænere grafer</t>
  </si>
  <si>
    <t>TheFreak</t>
  </si>
  <si>
    <t>Martin Hamberg</t>
  </si>
  <si>
    <t>Martin (EM precontest)</t>
  </si>
  <si>
    <t>Brande</t>
  </si>
  <si>
    <t>Uetze</t>
  </si>
  <si>
    <t>Samuel Lee</t>
  </si>
  <si>
    <t>De danske konkurrencer</t>
  </si>
  <si>
    <t>Kun vist resultater hvor der indgår 2-3 danske +1 udenlands konkurrence i sum</t>
  </si>
  <si>
    <t>Bedste udenlandsk konkurrence</t>
  </si>
  <si>
    <t>Antal deltagere i DK</t>
  </si>
  <si>
    <t>Resultat for nr 1</t>
  </si>
  <si>
    <t>Resultat for nr 4</t>
  </si>
  <si>
    <t>Resultat for nr 3</t>
  </si>
  <si>
    <t>Resultat for nr 2</t>
  </si>
  <si>
    <t>Resultat (danske) for nr 1</t>
  </si>
  <si>
    <t>Resultat (danske) for nr 4</t>
  </si>
  <si>
    <t>Resultat (danske) for nr 3</t>
  </si>
  <si>
    <t>Resultat (danske) for nr 2</t>
  </si>
  <si>
    <t>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</si>
</sst>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Verdana"/>
      <family val="2"/>
    </font>
    <font>
      <b/>
      <sz val="13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444444"/>
      <name val="Arial"/>
      <family val="2"/>
    </font>
    <font>
      <sz val="10"/>
      <color theme="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 applyNumberFormat="0" applyFill="0" applyBorder="0" applyAlignment="0" applyProtection="0"/>
  </cellStyleXfs>
  <cellXfs count="45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1" fontId="0" fillId="0" borderId="1" xfId="0" applyNumberFormat="1" applyBorder="1"/>
    <xf numFmtId="0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NumberFormat="1" applyBorder="1"/>
    <xf numFmtId="1" fontId="0" fillId="0" borderId="5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2" fillId="0" borderId="19" xfId="0" applyFont="1" applyBorder="1"/>
    <xf numFmtId="0" fontId="0" fillId="0" borderId="0" xfId="0" applyFill="1" applyBorder="1"/>
    <xf numFmtId="10" fontId="0" fillId="0" borderId="20" xfId="0" applyNumberFormat="1" applyBorder="1"/>
    <xf numFmtId="10" fontId="0" fillId="0" borderId="5" xfId="0" applyNumberFormat="1" applyBorder="1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10" fontId="0" fillId="0" borderId="1" xfId="0" applyNumberFormat="1" applyFill="1" applyBorder="1"/>
    <xf numFmtId="10" fontId="0" fillId="0" borderId="14" xfId="0" applyNumberFormat="1" applyBorder="1"/>
    <xf numFmtId="9" fontId="0" fillId="0" borderId="1" xfId="0" applyNumberFormat="1" applyBorder="1"/>
    <xf numFmtId="0" fontId="0" fillId="0" borderId="21" xfId="0" applyBorder="1"/>
    <xf numFmtId="10" fontId="0" fillId="0" borderId="9" xfId="0" applyNumberFormat="1" applyBorder="1"/>
    <xf numFmtId="10" fontId="0" fillId="0" borderId="0" xfId="0" applyNumberFormat="1"/>
    <xf numFmtId="10" fontId="0" fillId="0" borderId="6" xfId="0" applyNumberFormat="1" applyBorder="1"/>
    <xf numFmtId="10" fontId="0" fillId="0" borderId="14" xfId="0" applyNumberFormat="1" applyFill="1" applyBorder="1"/>
    <xf numFmtId="10" fontId="0" fillId="0" borderId="5" xfId="0" applyNumberFormat="1" applyFill="1" applyBorder="1"/>
    <xf numFmtId="10" fontId="0" fillId="0" borderId="7" xfId="0" applyNumberFormat="1" applyBorder="1"/>
    <xf numFmtId="10" fontId="0" fillId="0" borderId="8" xfId="0" applyNumberFormat="1" applyBorder="1"/>
    <xf numFmtId="10" fontId="0" fillId="0" borderId="10" xfId="0" applyNumberFormat="1" applyBorder="1"/>
    <xf numFmtId="10" fontId="0" fillId="0" borderId="2" xfId="0" applyNumberForma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10" fontId="0" fillId="0" borderId="5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0" fontId="0" fillId="0" borderId="22" xfId="0" applyNumberFormat="1" applyBorder="1"/>
    <xf numFmtId="10" fontId="0" fillId="0" borderId="16" xfId="0" applyNumberFormat="1" applyBorder="1"/>
    <xf numFmtId="10" fontId="0" fillId="0" borderId="23" xfId="0" applyNumberFormat="1" applyBorder="1"/>
    <xf numFmtId="10" fontId="0" fillId="0" borderId="4" xfId="0" applyNumberFormat="1" applyBorder="1"/>
    <xf numFmtId="164" fontId="0" fillId="0" borderId="0" xfId="0" applyNumberFormat="1"/>
    <xf numFmtId="10" fontId="0" fillId="0" borderId="0" xfId="0" applyNumberFormat="1" applyBorder="1"/>
    <xf numFmtId="0" fontId="0" fillId="0" borderId="0" xfId="0" applyNumberFormat="1" applyBorder="1"/>
    <xf numFmtId="9" fontId="0" fillId="0" borderId="0" xfId="0" applyNumberFormat="1" applyBorder="1"/>
    <xf numFmtId="0" fontId="0" fillId="0" borderId="0" xfId="0" applyNumberFormat="1" applyFill="1" applyBorder="1"/>
    <xf numFmtId="0" fontId="0" fillId="0" borderId="24" xfId="0" applyBorder="1"/>
    <xf numFmtId="16" fontId="0" fillId="0" borderId="16" xfId="0" quotePrefix="1" applyNumberFormat="1" applyBorder="1"/>
    <xf numFmtId="0" fontId="0" fillId="0" borderId="25" xfId="0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1" xfId="0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16" xfId="0" applyFill="1" applyBorder="1"/>
    <xf numFmtId="10" fontId="0" fillId="2" borderId="2" xfId="0" applyNumberFormat="1" applyFill="1" applyBorder="1"/>
    <xf numFmtId="10" fontId="0" fillId="2" borderId="9" xfId="0" applyNumberFormat="1" applyFill="1" applyBorder="1"/>
    <xf numFmtId="10" fontId="0" fillId="2" borderId="5" xfId="0" applyNumberFormat="1" applyFill="1" applyBorder="1"/>
    <xf numFmtId="10" fontId="0" fillId="2" borderId="1" xfId="0" applyNumberFormat="1" applyFill="1" applyBorder="1"/>
    <xf numFmtId="10" fontId="0" fillId="2" borderId="6" xfId="0" applyNumberFormat="1" applyFill="1" applyBorder="1"/>
    <xf numFmtId="10" fontId="0" fillId="2" borderId="10" xfId="0" applyNumberFormat="1" applyFill="1" applyBorder="1"/>
    <xf numFmtId="0" fontId="0" fillId="2" borderId="26" xfId="0" applyFill="1" applyBorder="1"/>
    <xf numFmtId="0" fontId="0" fillId="2" borderId="4" xfId="0" applyFill="1" applyBorder="1"/>
    <xf numFmtId="0" fontId="0" fillId="2" borderId="1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22" xfId="0" applyFill="1" applyBorder="1"/>
    <xf numFmtId="0" fontId="0" fillId="2" borderId="27" xfId="0" applyFill="1" applyBorder="1"/>
    <xf numFmtId="10" fontId="0" fillId="2" borderId="28" xfId="0" applyNumberFormat="1" applyFill="1" applyBorder="1"/>
    <xf numFmtId="10" fontId="0" fillId="2" borderId="25" xfId="0" applyNumberFormat="1" applyFill="1" applyBorder="1"/>
    <xf numFmtId="1" fontId="0" fillId="2" borderId="5" xfId="0" applyNumberFormat="1" applyFill="1" applyBorder="1"/>
    <xf numFmtId="1" fontId="0" fillId="2" borderId="1" xfId="0" applyNumberFormat="1" applyFill="1" applyBorder="1"/>
    <xf numFmtId="1" fontId="0" fillId="2" borderId="25" xfId="0" applyNumberFormat="1" applyFill="1" applyBorder="1"/>
    <xf numFmtId="1" fontId="0" fillId="2" borderId="7" xfId="0" applyNumberFormat="1" applyFill="1" applyBorder="1"/>
    <xf numFmtId="1" fontId="0" fillId="2" borderId="8" xfId="0" applyNumberFormat="1" applyFill="1" applyBorder="1"/>
    <xf numFmtId="1" fontId="0" fillId="2" borderId="29" xfId="0" applyNumberFormat="1" applyFill="1" applyBorder="1"/>
    <xf numFmtId="0" fontId="0" fillId="0" borderId="25" xfId="0" applyBorder="1"/>
    <xf numFmtId="0" fontId="0" fillId="0" borderId="29" xfId="0" applyBorder="1"/>
    <xf numFmtId="0" fontId="1" fillId="0" borderId="0" xfId="0" applyFont="1" applyBorder="1"/>
    <xf numFmtId="0" fontId="2" fillId="0" borderId="0" xfId="0" applyFont="1" applyBorder="1"/>
    <xf numFmtId="10" fontId="0" fillId="2" borderId="8" xfId="0" applyNumberFormat="1" applyFill="1" applyBorder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NumberFormat="1" applyBorder="1" applyAlignment="1"/>
    <xf numFmtId="0" fontId="0" fillId="0" borderId="0" xfId="0" applyNumberFormat="1" applyAlignment="1"/>
    <xf numFmtId="0" fontId="0" fillId="0" borderId="0" xfId="0" applyBorder="1" applyAlignment="1">
      <alignment wrapText="1"/>
    </xf>
    <xf numFmtId="1" fontId="0" fillId="0" borderId="0" xfId="0" applyNumberFormat="1" applyBorder="1"/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10" fontId="0" fillId="0" borderId="1" xfId="0" applyNumberFormat="1" applyBorder="1" applyAlignment="1"/>
    <xf numFmtId="0" fontId="0" fillId="0" borderId="2" xfId="0" applyNumberFormat="1" applyBorder="1" applyAlignment="1"/>
    <xf numFmtId="10" fontId="0" fillId="0" borderId="3" xfId="0" applyNumberFormat="1" applyBorder="1" applyAlignment="1"/>
    <xf numFmtId="10" fontId="0" fillId="0" borderId="4" xfId="0" applyNumberFormat="1" applyBorder="1" applyAlignment="1"/>
    <xf numFmtId="0" fontId="0" fillId="0" borderId="5" xfId="0" applyNumberFormat="1" applyBorder="1" applyAlignment="1"/>
    <xf numFmtId="10" fontId="0" fillId="0" borderId="6" xfId="0" applyNumberFormat="1" applyBorder="1" applyAlignment="1"/>
    <xf numFmtId="0" fontId="0" fillId="0" borderId="7" xfId="0" applyNumberFormat="1" applyBorder="1" applyAlignment="1"/>
    <xf numFmtId="10" fontId="0" fillId="0" borderId="8" xfId="0" applyNumberFormat="1" applyBorder="1" applyAlignment="1"/>
    <xf numFmtId="10" fontId="0" fillId="0" borderId="10" xfId="0" applyNumberFormat="1" applyBorder="1" applyAlignment="1"/>
    <xf numFmtId="0" fontId="0" fillId="0" borderId="5" xfId="0" applyFill="1" applyBorder="1"/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/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26" xfId="0" applyNumberFormat="1" applyBorder="1" applyAlignment="1"/>
    <xf numFmtId="0" fontId="0" fillId="0" borderId="14" xfId="0" applyNumberFormat="1" applyBorder="1" applyAlignment="1"/>
    <xf numFmtId="0" fontId="0" fillId="0" borderId="23" xfId="0" applyNumberFormat="1" applyBorder="1" applyAlignment="1"/>
    <xf numFmtId="0" fontId="0" fillId="0" borderId="26" xfId="0" applyBorder="1"/>
    <xf numFmtId="0" fontId="0" fillId="0" borderId="14" xfId="0" applyBorder="1"/>
    <xf numFmtId="0" fontId="0" fillId="0" borderId="22" xfId="0" applyBorder="1"/>
    <xf numFmtId="0" fontId="0" fillId="0" borderId="27" xfId="0" applyBorder="1"/>
    <xf numFmtId="10" fontId="0" fillId="0" borderId="19" xfId="0" applyNumberFormat="1" applyFill="1" applyBorder="1"/>
    <xf numFmtId="10" fontId="0" fillId="0" borderId="24" xfId="0" applyNumberFormat="1" applyBorder="1"/>
    <xf numFmtId="10" fontId="0" fillId="0" borderId="25" xfId="0" applyNumberFormat="1" applyBorder="1"/>
    <xf numFmtId="10" fontId="0" fillId="0" borderId="29" xfId="0" applyNumberFormat="1" applyBorder="1"/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10" fontId="0" fillId="0" borderId="18" xfId="0" applyNumberFormat="1" applyFill="1" applyBorder="1"/>
    <xf numFmtId="10" fontId="0" fillId="0" borderId="38" xfId="0" applyNumberFormat="1" applyFill="1" applyBorder="1"/>
    <xf numFmtId="2" fontId="0" fillId="0" borderId="0" xfId="0" applyNumberFormat="1" applyBorder="1"/>
    <xf numFmtId="2" fontId="0" fillId="0" borderId="0" xfId="0" applyNumberFormat="1" applyFill="1" applyBorder="1"/>
    <xf numFmtId="10" fontId="0" fillId="0" borderId="26" xfId="0" applyNumberFormat="1" applyBorder="1"/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/>
    <xf numFmtId="0" fontId="1" fillId="0" borderId="5" xfId="0" applyFont="1" applyBorder="1"/>
    <xf numFmtId="0" fontId="1" fillId="0" borderId="1" xfId="0" applyFont="1" applyBorder="1"/>
    <xf numFmtId="10" fontId="0" fillId="0" borderId="40" xfId="0" applyNumberFormat="1" applyBorder="1"/>
    <xf numFmtId="16" fontId="0" fillId="0" borderId="8" xfId="0" applyNumberFormat="1" applyBorder="1"/>
    <xf numFmtId="0" fontId="3" fillId="0" borderId="25" xfId="0" applyFont="1" applyBorder="1"/>
    <xf numFmtId="0" fontId="3" fillId="0" borderId="29" xfId="0" applyFont="1" applyBorder="1"/>
    <xf numFmtId="10" fontId="0" fillId="0" borderId="9" xfId="0" applyNumberFormat="1" applyBorder="1" applyAlignment="1">
      <alignment horizontal="right"/>
    </xf>
    <xf numFmtId="0" fontId="0" fillId="0" borderId="1" xfId="0" applyNumberFormat="1" applyBorder="1" applyAlignment="1"/>
    <xf numFmtId="0" fontId="0" fillId="0" borderId="3" xfId="0" applyNumberFormat="1" applyBorder="1" applyAlignment="1"/>
    <xf numFmtId="0" fontId="0" fillId="0" borderId="8" xfId="0" applyNumberFormat="1" applyBorder="1" applyAlignment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10" fontId="0" fillId="0" borderId="6" xfId="0" applyNumberFormat="1" applyFill="1" applyBorder="1" applyAlignment="1"/>
    <xf numFmtId="0" fontId="0" fillId="0" borderId="7" xfId="0" applyFill="1" applyBorder="1"/>
    <xf numFmtId="10" fontId="0" fillId="0" borderId="10" xfId="0" applyNumberFormat="1" applyFill="1" applyBorder="1" applyAlignment="1"/>
    <xf numFmtId="2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1" fillId="0" borderId="1" xfId="0" applyFont="1" applyFill="1" applyBorder="1"/>
    <xf numFmtId="0" fontId="1" fillId="0" borderId="6" xfId="0" applyFont="1" applyBorder="1"/>
    <xf numFmtId="0" fontId="8" fillId="0" borderId="0" xfId="1" applyBorder="1" applyAlignment="1">
      <alignment horizontal="left"/>
    </xf>
    <xf numFmtId="0" fontId="8" fillId="0" borderId="1" xfId="1" applyBorder="1" applyAlignment="1">
      <alignment horizontal="left"/>
    </xf>
    <xf numFmtId="49" fontId="0" fillId="0" borderId="5" xfId="0" quotePrefix="1" applyNumberFormat="1" applyBorder="1"/>
    <xf numFmtId="49" fontId="1" fillId="0" borderId="5" xfId="0" quotePrefix="1" applyNumberFormat="1" applyFont="1" applyBorder="1"/>
    <xf numFmtId="49" fontId="1" fillId="0" borderId="2" xfId="0" quotePrefix="1" applyNumberFormat="1" applyFont="1" applyBorder="1"/>
    <xf numFmtId="49" fontId="1" fillId="0" borderId="5" xfId="0" quotePrefix="1" applyNumberFormat="1" applyFont="1" applyFill="1" applyBorder="1"/>
    <xf numFmtId="0" fontId="9" fillId="0" borderId="42" xfId="0" applyFont="1" applyBorder="1" applyAlignment="1">
      <alignment vertical="top" wrapText="1"/>
    </xf>
    <xf numFmtId="10" fontId="9" fillId="0" borderId="42" xfId="0" applyNumberFormat="1" applyFont="1" applyBorder="1" applyAlignment="1">
      <alignment vertical="top" wrapText="1"/>
    </xf>
    <xf numFmtId="10" fontId="9" fillId="3" borderId="42" xfId="0" applyNumberFormat="1" applyFont="1" applyFill="1" applyBorder="1" applyAlignment="1">
      <alignment vertical="top" wrapText="1"/>
    </xf>
    <xf numFmtId="10" fontId="0" fillId="0" borderId="0" xfId="0" applyNumberFormat="1" applyAlignment="1">
      <alignment horizontal="center"/>
    </xf>
    <xf numFmtId="0" fontId="0" fillId="0" borderId="6" xfId="0" applyFill="1" applyBorder="1"/>
    <xf numFmtId="16" fontId="3" fillId="0" borderId="8" xfId="0" applyNumberFormat="1" applyFont="1" applyBorder="1" applyAlignment="1">
      <alignment horizontal="left"/>
    </xf>
    <xf numFmtId="0" fontId="0" fillId="2" borderId="24" xfId="0" applyFill="1" applyBorder="1"/>
    <xf numFmtId="0" fontId="0" fillId="2" borderId="25" xfId="0" applyFill="1" applyBorder="1"/>
    <xf numFmtId="0" fontId="0" fillId="2" borderId="18" xfId="0" applyFill="1" applyBorder="1"/>
    <xf numFmtId="0" fontId="0" fillId="2" borderId="19" xfId="0" applyFill="1" applyBorder="1"/>
    <xf numFmtId="0" fontId="1" fillId="0" borderId="4" xfId="0" applyFont="1" applyBorder="1"/>
    <xf numFmtId="10" fontId="1" fillId="0" borderId="20" xfId="0" applyNumberFormat="1" applyFont="1" applyBorder="1"/>
    <xf numFmtId="10" fontId="1" fillId="0" borderId="1" xfId="0" applyNumberFormat="1" applyFont="1" applyBorder="1" applyAlignment="1"/>
    <xf numFmtId="10" fontId="1" fillId="0" borderId="9" xfId="0" applyNumberFormat="1" applyFont="1" applyBorder="1"/>
    <xf numFmtId="10" fontId="1" fillId="0" borderId="40" xfId="0" applyNumberFormat="1" applyFont="1" applyBorder="1"/>
    <xf numFmtId="10" fontId="1" fillId="2" borderId="28" xfId="0" applyNumberFormat="1" applyFont="1" applyFill="1" applyBorder="1"/>
    <xf numFmtId="10" fontId="1" fillId="2" borderId="9" xfId="0" applyNumberFormat="1" applyFont="1" applyFill="1" applyBorder="1"/>
    <xf numFmtId="10" fontId="1" fillId="2" borderId="41" xfId="0" applyNumberFormat="1" applyFont="1" applyFill="1" applyBorder="1"/>
    <xf numFmtId="10" fontId="1" fillId="2" borderId="19" xfId="0" applyNumberFormat="1" applyFont="1" applyFill="1" applyBorder="1"/>
    <xf numFmtId="10" fontId="1" fillId="2" borderId="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10" fontId="1" fillId="0" borderId="14" xfId="0" applyNumberFormat="1" applyFont="1" applyBorder="1"/>
    <xf numFmtId="10" fontId="1" fillId="0" borderId="1" xfId="0" applyNumberFormat="1" applyFont="1" applyBorder="1"/>
    <xf numFmtId="10" fontId="1" fillId="0" borderId="6" xfId="0" applyNumberFormat="1" applyFont="1" applyBorder="1"/>
    <xf numFmtId="10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right"/>
    </xf>
    <xf numFmtId="10" fontId="1" fillId="0" borderId="14" xfId="0" applyNumberFormat="1" applyFont="1" applyFill="1" applyBorder="1"/>
    <xf numFmtId="10" fontId="1" fillId="0" borderId="22" xfId="0" applyNumberFormat="1" applyFont="1" applyBorder="1"/>
    <xf numFmtId="10" fontId="1" fillId="0" borderId="16" xfId="0" applyNumberFormat="1" applyFont="1" applyBorder="1"/>
    <xf numFmtId="49" fontId="1" fillId="0" borderId="5" xfId="0" applyNumberFormat="1" applyFont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1" fontId="1" fillId="2" borderId="25" xfId="0" applyNumberFormat="1" applyFont="1" applyFill="1" applyBorder="1"/>
    <xf numFmtId="1" fontId="1" fillId="2" borderId="19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1" fillId="0" borderId="7" xfId="0" applyNumberFormat="1" applyFont="1" applyBorder="1"/>
    <xf numFmtId="0" fontId="1" fillId="0" borderId="10" xfId="0" applyFont="1" applyBorder="1"/>
    <xf numFmtId="10" fontId="1" fillId="0" borderId="23" xfId="0" applyNumberFormat="1" applyFont="1" applyBorder="1"/>
    <xf numFmtId="10" fontId="1" fillId="0" borderId="8" xfId="0" applyNumberFormat="1" applyFont="1" applyBorder="1"/>
    <xf numFmtId="10" fontId="1" fillId="0" borderId="8" xfId="0" applyNumberFormat="1" applyFont="1" applyBorder="1" applyAlignment="1">
      <alignment horizontal="right"/>
    </xf>
    <xf numFmtId="10" fontId="1" fillId="0" borderId="10" xfId="0" applyNumberFormat="1" applyFont="1" applyBorder="1"/>
    <xf numFmtId="1" fontId="1" fillId="2" borderId="7" xfId="0" applyNumberFormat="1" applyFont="1" applyFill="1" applyBorder="1"/>
    <xf numFmtId="1" fontId="1" fillId="2" borderId="8" xfId="0" applyNumberFormat="1" applyFont="1" applyFill="1" applyBorder="1"/>
    <xf numFmtId="1" fontId="1" fillId="2" borderId="29" xfId="0" applyNumberFormat="1" applyFont="1" applyFill="1" applyBorder="1"/>
    <xf numFmtId="1" fontId="1" fillId="2" borderId="38" xfId="0" applyNumberFormat="1" applyFont="1" applyFill="1" applyBorder="1"/>
    <xf numFmtId="1" fontId="1" fillId="2" borderId="7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10" fontId="2" fillId="0" borderId="1" xfId="1" applyNumberFormat="1" applyFont="1" applyBorder="1" applyAlignment="1">
      <alignment horizontal="right"/>
    </xf>
    <xf numFmtId="10" fontId="2" fillId="0" borderId="1" xfId="1" applyNumberFormat="1" applyFont="1" applyBorder="1" applyAlignment="1"/>
    <xf numFmtId="49" fontId="2" fillId="0" borderId="5" xfId="1" quotePrefix="1" applyNumberFormat="1" applyFont="1" applyBorder="1" applyAlignment="1">
      <alignment horizontal="left"/>
    </xf>
    <xf numFmtId="10" fontId="1" fillId="2" borderId="1" xfId="0" applyNumberFormat="1" applyFont="1" applyFill="1" applyBorder="1" applyAlignment="1">
      <alignment horizontal="right"/>
    </xf>
    <xf numFmtId="49" fontId="1" fillId="0" borderId="7" xfId="0" applyNumberFormat="1" applyFont="1" applyFill="1" applyBorder="1"/>
    <xf numFmtId="10" fontId="1" fillId="2" borderId="8" xfId="0" applyNumberFormat="1" applyFont="1" applyFill="1" applyBorder="1" applyAlignment="1">
      <alignment horizontal="right"/>
    </xf>
    <xf numFmtId="10" fontId="1" fillId="2" borderId="1" xfId="0" applyNumberFormat="1" applyFont="1" applyFill="1" applyBorder="1"/>
    <xf numFmtId="10" fontId="1" fillId="2" borderId="8" xfId="0" applyNumberFormat="1" applyFont="1" applyFill="1" applyBorder="1"/>
    <xf numFmtId="0" fontId="0" fillId="0" borderId="7" xfId="0" applyFont="1" applyFill="1" applyBorder="1"/>
    <xf numFmtId="0" fontId="0" fillId="4" borderId="23" xfId="0" applyFill="1" applyBorder="1"/>
    <xf numFmtId="0" fontId="0" fillId="4" borderId="8" xfId="0" applyFill="1" applyBorder="1"/>
    <xf numFmtId="0" fontId="0" fillId="4" borderId="29" xfId="0" applyFill="1" applyBorder="1"/>
    <xf numFmtId="0" fontId="0" fillId="4" borderId="38" xfId="0" applyFill="1" applyBorder="1"/>
    <xf numFmtId="0" fontId="0" fillId="4" borderId="7" xfId="0" applyFill="1" applyBorder="1"/>
    <xf numFmtId="0" fontId="0" fillId="4" borderId="10" xfId="0" applyFill="1" applyBorder="1"/>
    <xf numFmtId="0" fontId="6" fillId="0" borderId="0" xfId="0" applyFont="1" applyAlignment="1">
      <alignment vertical="center"/>
    </xf>
    <xf numFmtId="2" fontId="0" fillId="0" borderId="0" xfId="0" applyNumberFormat="1"/>
    <xf numFmtId="2" fontId="0" fillId="2" borderId="1" xfId="0" applyNumberFormat="1" applyFill="1" applyBorder="1"/>
    <xf numFmtId="2" fontId="0" fillId="2" borderId="6" xfId="0" applyNumberFormat="1" applyFill="1" applyBorder="1"/>
    <xf numFmtId="0" fontId="1" fillId="0" borderId="0" xfId="0" applyFont="1"/>
    <xf numFmtId="0" fontId="7" fillId="0" borderId="0" xfId="0" applyFont="1"/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10" fontId="1" fillId="0" borderId="14" xfId="0" applyNumberFormat="1" applyFont="1" applyFill="1" applyBorder="1" applyAlignment="1">
      <alignment horizontal="right"/>
    </xf>
    <xf numFmtId="49" fontId="2" fillId="0" borderId="5" xfId="1" applyNumberFormat="1" applyFont="1" applyBorder="1" applyAlignment="1">
      <alignment horizontal="left"/>
    </xf>
    <xf numFmtId="10" fontId="0" fillId="0" borderId="14" xfId="0" applyNumberFormat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10" fontId="0" fillId="0" borderId="35" xfId="0" applyNumberFormat="1" applyFill="1" applyBorder="1"/>
    <xf numFmtId="10" fontId="0" fillId="0" borderId="36" xfId="0" applyNumberFormat="1" applyFill="1" applyBorder="1"/>
    <xf numFmtId="10" fontId="0" fillId="0" borderId="37" xfId="0" applyNumberFormat="1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64" fontId="0" fillId="0" borderId="0" xfId="0" applyNumberFormat="1" applyBorder="1"/>
    <xf numFmtId="2" fontId="0" fillId="0" borderId="0" xfId="0" applyNumberFormat="1" applyBorder="1" applyAlignment="1">
      <alignment horizontal="right"/>
    </xf>
    <xf numFmtId="10" fontId="0" fillId="0" borderId="0" xfId="0" applyNumberFormat="1" applyBorder="1" applyAlignment="1"/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 applyAlignment="1"/>
    <xf numFmtId="0" fontId="9" fillId="0" borderId="0" xfId="0" applyFont="1" applyBorder="1" applyAlignment="1">
      <alignment vertical="top" wrapText="1"/>
    </xf>
    <xf numFmtId="10" fontId="9" fillId="0" borderId="0" xfId="0" applyNumberFormat="1" applyFont="1" applyBorder="1" applyAlignment="1">
      <alignment vertical="top" wrapText="1"/>
    </xf>
    <xf numFmtId="10" fontId="9" fillId="3" borderId="0" xfId="0" applyNumberFormat="1" applyFont="1" applyFill="1" applyBorder="1" applyAlignment="1">
      <alignment vertical="top" wrapText="1"/>
    </xf>
    <xf numFmtId="10" fontId="0" fillId="0" borderId="0" xfId="0" applyNumberFormat="1" applyBorder="1" applyAlignment="1">
      <alignment horizontal="center"/>
    </xf>
    <xf numFmtId="10" fontId="1" fillId="2" borderId="2" xfId="0" applyNumberFormat="1" applyFont="1" applyFill="1" applyBorder="1"/>
    <xf numFmtId="10" fontId="1" fillId="2" borderId="3" xfId="0" applyNumberFormat="1" applyFont="1" applyFill="1" applyBorder="1"/>
    <xf numFmtId="10" fontId="1" fillId="2" borderId="24" xfId="0" applyNumberFormat="1" applyFont="1" applyFill="1" applyBorder="1"/>
    <xf numFmtId="10" fontId="1" fillId="2" borderId="18" xfId="0" applyNumberFormat="1" applyFont="1" applyFill="1" applyBorder="1"/>
    <xf numFmtId="10" fontId="1" fillId="2" borderId="43" xfId="0" applyNumberFormat="1" applyFont="1" applyFill="1" applyBorder="1"/>
    <xf numFmtId="10" fontId="1" fillId="2" borderId="44" xfId="0" applyNumberFormat="1" applyFont="1" applyFill="1" applyBorder="1"/>
    <xf numFmtId="10" fontId="1" fillId="2" borderId="45" xfId="0" applyNumberFormat="1" applyFont="1" applyFill="1" applyBorder="1"/>
    <xf numFmtId="10" fontId="1" fillId="2" borderId="38" xfId="0" applyNumberFormat="1" applyFont="1" applyFill="1" applyBorder="1"/>
    <xf numFmtId="10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0" fontId="0" fillId="0" borderId="46" xfId="0" applyNumberFormat="1" applyFill="1" applyBorder="1"/>
    <xf numFmtId="10" fontId="0" fillId="0" borderId="47" xfId="0" applyNumberFormat="1" applyFill="1" applyBorder="1"/>
    <xf numFmtId="10" fontId="0" fillId="0" borderId="48" xfId="0" applyNumberFormat="1" applyFill="1" applyBorder="1"/>
    <xf numFmtId="0" fontId="1" fillId="0" borderId="2" xfId="0" applyFont="1" applyBorder="1"/>
    <xf numFmtId="0" fontId="1" fillId="5" borderId="2" xfId="0" applyFont="1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17" xfId="0" applyFill="1" applyBorder="1" applyAlignment="1">
      <alignment horizontal="right"/>
    </xf>
    <xf numFmtId="10" fontId="1" fillId="5" borderId="2" xfId="0" applyNumberFormat="1" applyFont="1" applyFill="1" applyBorder="1" applyAlignment="1">
      <alignment horizontal="right"/>
    </xf>
    <xf numFmtId="10" fontId="1" fillId="5" borderId="5" xfId="0" applyNumberFormat="1" applyFont="1" applyFill="1" applyBorder="1" applyAlignment="1">
      <alignment horizontal="right"/>
    </xf>
    <xf numFmtId="10" fontId="1" fillId="5" borderId="7" xfId="0" applyNumberFormat="1" applyFont="1" applyFill="1" applyBorder="1" applyAlignment="1">
      <alignment horizontal="right"/>
    </xf>
    <xf numFmtId="0" fontId="1" fillId="2" borderId="26" xfId="0" applyFont="1" applyFill="1" applyBorder="1"/>
    <xf numFmtId="1" fontId="0" fillId="0" borderId="3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0" fontId="10" fillId="2" borderId="1" xfId="0" applyNumberFormat="1" applyFont="1" applyFill="1" applyBorder="1"/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1" fillId="6" borderId="2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right"/>
    </xf>
    <xf numFmtId="0" fontId="0" fillId="6" borderId="6" xfId="0" applyFill="1" applyBorder="1" applyAlignment="1">
      <alignment horizontal="center"/>
    </xf>
    <xf numFmtId="0" fontId="0" fillId="6" borderId="17" xfId="0" applyFill="1" applyBorder="1" applyAlignment="1">
      <alignment horizontal="right"/>
    </xf>
    <xf numFmtId="0" fontId="0" fillId="6" borderId="27" xfId="0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right"/>
    </xf>
    <xf numFmtId="0" fontId="1" fillId="6" borderId="4" xfId="0" applyFont="1" applyFill="1" applyBorder="1" applyAlignment="1">
      <alignment horizontal="center"/>
    </xf>
    <xf numFmtId="10" fontId="1" fillId="6" borderId="5" xfId="0" applyNumberFormat="1" applyFont="1" applyFill="1" applyBorder="1" applyAlignment="1">
      <alignment horizontal="right"/>
    </xf>
    <xf numFmtId="0" fontId="1" fillId="6" borderId="6" xfId="0" applyFont="1" applyFill="1" applyBorder="1" applyAlignment="1">
      <alignment horizontal="center"/>
    </xf>
    <xf numFmtId="10" fontId="1" fillId="6" borderId="7" xfId="0" applyNumberFormat="1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10" fontId="1" fillId="0" borderId="14" xfId="0" applyNumberFormat="1" applyFont="1" applyBorder="1" applyAlignment="1">
      <alignment horizontal="right"/>
    </xf>
    <xf numFmtId="10" fontId="0" fillId="0" borderId="23" xfId="0" applyNumberFormat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/>
    <xf numFmtId="10" fontId="0" fillId="2" borderId="24" xfId="0" applyNumberFormat="1" applyFill="1" applyBorder="1"/>
    <xf numFmtId="10" fontId="0" fillId="2" borderId="29" xfId="0" applyNumberFormat="1" applyFill="1" applyBorder="1"/>
    <xf numFmtId="0" fontId="1" fillId="0" borderId="0" xfId="0" applyFont="1" applyFill="1" applyBorder="1"/>
    <xf numFmtId="10" fontId="0" fillId="0" borderId="4" xfId="0" applyNumberForma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10" fontId="1" fillId="0" borderId="5" xfId="0" applyNumberFormat="1" applyFont="1" applyFill="1" applyBorder="1" applyAlignment="1">
      <alignment horizontal="right"/>
    </xf>
    <xf numFmtId="10" fontId="1" fillId="0" borderId="6" xfId="0" applyNumberFormat="1" applyFont="1" applyFill="1" applyBorder="1" applyAlignment="1">
      <alignment horizontal="right"/>
    </xf>
    <xf numFmtId="10" fontId="0" fillId="0" borderId="36" xfId="0" applyNumberFormat="1" applyBorder="1" applyAlignment="1">
      <alignment horizontal="right"/>
    </xf>
    <xf numFmtId="10" fontId="1" fillId="0" borderId="36" xfId="0" applyNumberFormat="1" applyFont="1" applyFill="1" applyBorder="1" applyAlignment="1">
      <alignment horizontal="right"/>
    </xf>
    <xf numFmtId="10" fontId="1" fillId="0" borderId="5" xfId="0" applyNumberFormat="1" applyFont="1" applyBorder="1" applyAlignment="1">
      <alignment horizontal="right"/>
    </xf>
    <xf numFmtId="10" fontId="1" fillId="0" borderId="36" xfId="0" applyNumberFormat="1" applyFont="1" applyBorder="1" applyAlignment="1">
      <alignment horizontal="right"/>
    </xf>
    <xf numFmtId="10" fontId="0" fillId="0" borderId="7" xfId="0" applyNumberFormat="1" applyBorder="1" applyAlignment="1">
      <alignment horizontal="right"/>
    </xf>
    <xf numFmtId="10" fontId="0" fillId="0" borderId="37" xfId="0" applyNumberFormat="1" applyBorder="1" applyAlignment="1">
      <alignment horizontal="right"/>
    </xf>
    <xf numFmtId="16" fontId="0" fillId="0" borderId="7" xfId="0" applyNumberFormat="1" applyBorder="1"/>
    <xf numFmtId="0" fontId="8" fillId="0" borderId="5" xfId="1" applyBorder="1" applyAlignment="1">
      <alignment horizontal="center"/>
    </xf>
    <xf numFmtId="0" fontId="8" fillId="0" borderId="1" xfId="1" applyBorder="1" applyAlignment="1">
      <alignment horizontal="center"/>
    </xf>
    <xf numFmtId="0" fontId="8" fillId="0" borderId="1" xfId="1" applyBorder="1" applyAlignment="1">
      <alignment horizontal="left"/>
    </xf>
    <xf numFmtId="0" fontId="8" fillId="0" borderId="7" xfId="1" applyBorder="1" applyAlignment="1">
      <alignment horizontal="center"/>
    </xf>
    <xf numFmtId="0" fontId="8" fillId="0" borderId="8" xfId="1" applyBorder="1" applyAlignment="1">
      <alignment horizontal="left"/>
    </xf>
    <xf numFmtId="0" fontId="8" fillId="0" borderId="28" xfId="1" applyBorder="1" applyAlignment="1">
      <alignment horizontal="center"/>
    </xf>
    <xf numFmtId="0" fontId="8" fillId="0" borderId="9" xfId="1" applyBorder="1" applyAlignment="1">
      <alignment horizontal="left"/>
    </xf>
    <xf numFmtId="0" fontId="8" fillId="0" borderId="9" xfId="1" applyBorder="1" applyAlignment="1">
      <alignment horizontal="center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1" fillId="0" borderId="32" xfId="0" applyFont="1" applyBorder="1" applyAlignment="1">
      <alignment wrapText="1"/>
    </xf>
    <xf numFmtId="0" fontId="8" fillId="0" borderId="41" xfId="1" applyBorder="1" applyAlignment="1">
      <alignment horizontal="left"/>
    </xf>
    <xf numFmtId="0" fontId="8" fillId="0" borderId="25" xfId="1" applyBorder="1" applyAlignment="1">
      <alignment horizontal="left"/>
    </xf>
    <xf numFmtId="0" fontId="8" fillId="0" borderId="29" xfId="1" applyBorder="1" applyAlignment="1">
      <alignment horizontal="left"/>
    </xf>
    <xf numFmtId="0" fontId="0" fillId="0" borderId="18" xfId="0" applyBorder="1"/>
    <xf numFmtId="10" fontId="0" fillId="0" borderId="19" xfId="0" applyNumberFormat="1" applyBorder="1"/>
    <xf numFmtId="10" fontId="0" fillId="0" borderId="38" xfId="0" applyNumberFormat="1" applyBorder="1"/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2" borderId="7" xfId="0" applyFill="1" applyBorder="1"/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10" fontId="0" fillId="2" borderId="7" xfId="0" applyNumberFormat="1" applyFill="1" applyBorder="1"/>
    <xf numFmtId="16" fontId="0" fillId="0" borderId="22" xfId="0" applyNumberFormat="1" applyBorder="1"/>
    <xf numFmtId="16" fontId="1" fillId="0" borderId="8" xfId="0" applyNumberFormat="1" applyFont="1" applyBorder="1"/>
    <xf numFmtId="0" fontId="1" fillId="0" borderId="29" xfId="0" applyFont="1" applyBorder="1"/>
    <xf numFmtId="0" fontId="1" fillId="0" borderId="25" xfId="0" applyFont="1" applyFill="1" applyBorder="1"/>
    <xf numFmtId="0" fontId="1" fillId="0" borderId="6" xfId="0" applyFont="1" applyFill="1" applyBorder="1"/>
    <xf numFmtId="0" fontId="0" fillId="2" borderId="10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0" fillId="0" borderId="1" xfId="0" applyNumberFormat="1" applyBorder="1"/>
    <xf numFmtId="2" fontId="0" fillId="0" borderId="8" xfId="0" applyNumberFormat="1" applyBorder="1"/>
    <xf numFmtId="0" fontId="1" fillId="0" borderId="5" xfId="0" applyFont="1" applyBorder="1" applyAlignment="1">
      <alignment horizontal="left"/>
    </xf>
    <xf numFmtId="0" fontId="1" fillId="0" borderId="5" xfId="0" applyFont="1" applyFill="1" applyBorder="1"/>
    <xf numFmtId="0" fontId="0" fillId="0" borderId="24" xfId="0" applyFill="1" applyBorder="1"/>
    <xf numFmtId="10" fontId="1" fillId="0" borderId="24" xfId="0" applyNumberFormat="1" applyFont="1" applyFill="1" applyBorder="1"/>
    <xf numFmtId="10" fontId="1" fillId="0" borderId="41" xfId="0" applyNumberFormat="1" applyFont="1" applyFill="1" applyBorder="1"/>
    <xf numFmtId="10" fontId="1" fillId="0" borderId="45" xfId="0" applyNumberFormat="1" applyFont="1" applyFill="1" applyBorder="1"/>
    <xf numFmtId="49" fontId="1" fillId="0" borderId="5" xfId="0" applyNumberFormat="1" applyFont="1" applyFill="1" applyBorder="1"/>
    <xf numFmtId="49" fontId="1" fillId="0" borderId="0" xfId="0" applyNumberFormat="1" applyFont="1" applyBorder="1"/>
    <xf numFmtId="0" fontId="8" fillId="0" borderId="0" xfId="1" applyFill="1" applyBorder="1" applyAlignment="1">
      <alignment horizontal="left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/>
    </xf>
    <xf numFmtId="10" fontId="9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1" fillId="0" borderId="0" xfId="1" applyNumberFormat="1" applyFont="1" applyFill="1" applyBorder="1" applyAlignment="1">
      <alignment horizontal="left"/>
    </xf>
    <xf numFmtId="0" fontId="12" fillId="0" borderId="0" xfId="0" applyNumberFormat="1" applyFont="1" applyFill="1" applyBorder="1"/>
    <xf numFmtId="0" fontId="12" fillId="0" borderId="0" xfId="0" applyNumberFormat="1" applyFont="1" applyBorder="1"/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" fillId="0" borderId="31" xfId="0" applyFont="1" applyBorder="1" applyAlignment="1">
      <alignment wrapText="1"/>
    </xf>
    <xf numFmtId="0" fontId="8" fillId="0" borderId="6" xfId="1" applyFill="1" applyBorder="1" applyAlignment="1">
      <alignment horizontal="center"/>
    </xf>
    <xf numFmtId="0" fontId="0" fillId="0" borderId="10" xfId="0" applyFill="1" applyBorder="1"/>
    <xf numFmtId="0" fontId="1" fillId="0" borderId="28" xfId="0" applyFont="1" applyBorder="1"/>
    <xf numFmtId="0" fontId="0" fillId="0" borderId="9" xfId="0" applyNumberFormat="1" applyBorder="1" applyAlignment="1"/>
    <xf numFmtId="10" fontId="0" fillId="0" borderId="40" xfId="0" applyNumberFormat="1" applyBorder="1" applyAlignment="1"/>
    <xf numFmtId="1" fontId="0" fillId="0" borderId="9" xfId="0" applyNumberFormat="1" applyFill="1" applyBorder="1"/>
    <xf numFmtId="1" fontId="0" fillId="0" borderId="1" xfId="0" applyNumberFormat="1" applyFill="1" applyBorder="1"/>
    <xf numFmtId="1" fontId="0" fillId="0" borderId="1" xfId="0" applyNumberFormat="1" applyFill="1" applyBorder="1" applyAlignment="1"/>
    <xf numFmtId="1" fontId="0" fillId="0" borderId="8" xfId="0" applyNumberFormat="1" applyFill="1" applyBorder="1"/>
    <xf numFmtId="0" fontId="0" fillId="2" borderId="39" xfId="0" applyFill="1" applyBorder="1" applyAlignment="1">
      <alignment horizontal="center"/>
    </xf>
    <xf numFmtId="0" fontId="1" fillId="0" borderId="24" xfId="0" applyFont="1" applyBorder="1"/>
    <xf numFmtId="0" fontId="1" fillId="0" borderId="25" xfId="0" applyFont="1" applyBorder="1"/>
    <xf numFmtId="16" fontId="0" fillId="0" borderId="17" xfId="0" applyNumberFormat="1" applyBorder="1"/>
    <xf numFmtId="16" fontId="0" fillId="0" borderId="16" xfId="0" applyNumberFormat="1" applyBorder="1"/>
    <xf numFmtId="16" fontId="1" fillId="0" borderId="16" xfId="0" applyNumberFormat="1" applyFont="1" applyBorder="1"/>
    <xf numFmtId="10" fontId="0" fillId="0" borderId="8" xfId="0" applyNumberForma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16" fontId="1" fillId="0" borderId="10" xfId="0" applyNumberFormat="1" applyFont="1" applyBorder="1"/>
    <xf numFmtId="0" fontId="1" fillId="2" borderId="2" xfId="0" applyFont="1" applyFill="1" applyBorder="1"/>
    <xf numFmtId="0" fontId="13" fillId="0" borderId="0" xfId="2"/>
    <xf numFmtId="10" fontId="8" fillId="0" borderId="6" xfId="1" applyNumberFormat="1" applyFill="1" applyBorder="1" applyAlignment="1">
      <alignment horizontal="right"/>
    </xf>
    <xf numFmtId="10" fontId="1" fillId="0" borderId="20" xfId="0" applyNumberFormat="1" applyFont="1" applyFill="1" applyBorder="1" applyAlignment="1">
      <alignment horizontal="right"/>
    </xf>
    <xf numFmtId="10" fontId="1" fillId="0" borderId="9" xfId="0" applyNumberFormat="1" applyFont="1" applyFill="1" applyBorder="1" applyAlignment="1">
      <alignment horizontal="right"/>
    </xf>
    <xf numFmtId="10" fontId="1" fillId="0" borderId="4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8" fillId="0" borderId="0" xfId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8" fillId="0" borderId="5" xfId="1" applyBorder="1" applyAlignment="1">
      <alignment horizontal="left"/>
    </xf>
    <xf numFmtId="0" fontId="8" fillId="0" borderId="7" xfId="1" applyBorder="1" applyAlignment="1">
      <alignment horizontal="left"/>
    </xf>
    <xf numFmtId="0" fontId="9" fillId="0" borderId="8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8" fillId="0" borderId="28" xfId="1" applyBorder="1" applyAlignment="1">
      <alignment horizontal="left"/>
    </xf>
    <xf numFmtId="10" fontId="0" fillId="0" borderId="9" xfId="0" applyNumberFormat="1" applyBorder="1" applyAlignmen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2" borderId="29" xfId="0" applyFill="1" applyBorder="1"/>
    <xf numFmtId="49" fontId="1" fillId="0" borderId="7" xfId="0" quotePrefix="1" applyNumberFormat="1" applyFont="1" applyFill="1" applyBorder="1"/>
    <xf numFmtId="0" fontId="1" fillId="2" borderId="8" xfId="0" applyFont="1" applyFill="1" applyBorder="1"/>
    <xf numFmtId="10" fontId="0" fillId="0" borderId="0" xfId="0" applyNumberFormat="1" applyAlignment="1"/>
    <xf numFmtId="0" fontId="7" fillId="0" borderId="2" xfId="0" applyFont="1" applyFill="1" applyBorder="1"/>
    <xf numFmtId="0" fontId="7" fillId="0" borderId="2" xfId="0" applyFont="1" applyBorder="1"/>
    <xf numFmtId="0" fontId="1" fillId="0" borderId="2" xfId="0" applyFont="1" applyBorder="1" applyAlignment="1">
      <alignment horizontal="left"/>
    </xf>
  </cellXfs>
  <cellStyles count="3">
    <cellStyle name="Link" xfId="2" builtinId="8"/>
    <cellStyle name="Normal" xfId="0" builtinId="0"/>
    <cellStyle name="Normal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baseline="0">
                <a:effectLst/>
              </a:rPr>
              <a:t>Årets resultat (2 elller 3 danske + 1 udenlandsk)</a:t>
            </a:r>
            <a:r>
              <a:rPr lang="da-DK" sz="1200" b="0" i="0" baseline="0">
                <a:effectLst/>
              </a:rPr>
              <a:t> </a:t>
            </a:r>
            <a:endParaRPr lang="da-DK" sz="1200">
              <a:effectLst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0" i="0" baseline="0">
                <a:effectLst/>
              </a:rPr>
              <a:t>Normeret til 100% for max mulig score</a:t>
            </a:r>
            <a:endParaRPr lang="da-DK" sz="1200">
              <a:effectLst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rich>
      </c:tx>
      <c:layout>
        <c:manualLayout>
          <c:xMode val="edge"/>
          <c:yMode val="edge"/>
          <c:x val="0.23184486373165619"/>
          <c:y val="1.441283172936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7816185198033E-2"/>
          <c:y val="0.11186724992709245"/>
          <c:w val="0.85446745997181461"/>
          <c:h val="0.79209938757655285"/>
        </c:manualLayout>
      </c:layout>
      <c:scatterChart>
        <c:scatterStyle val="lineMarker"/>
        <c:varyColors val="0"/>
        <c:ser>
          <c:idx val="2"/>
          <c:order val="0"/>
          <c:tx>
            <c:strRef>
              <c:f>Udvikling!$B$6</c:f>
              <c:strCache>
                <c:ptCount val="1"/>
                <c:pt idx="0">
                  <c:v>Palle Rasmussen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Udvikling!$D$6:$N$6</c:f>
              <c:numCache>
                <c:formatCode>0.00%</c:formatCode>
                <c:ptCount val="11"/>
                <c:pt idx="0">
                  <c:v>0.90676506540498958</c:v>
                </c:pt>
                <c:pt idx="1">
                  <c:v>0.98263333333333325</c:v>
                </c:pt>
                <c:pt idx="2">
                  <c:v>0.95330000000000004</c:v>
                </c:pt>
                <c:pt idx="3">
                  <c:v>0.96259784888507094</c:v>
                </c:pt>
                <c:pt idx="4">
                  <c:v>0.94567500000000004</c:v>
                </c:pt>
                <c:pt idx="5">
                  <c:v>0.92049999999999998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Udvikling!$B$7</c:f>
              <c:strCache>
                <c:ptCount val="1"/>
                <c:pt idx="0">
                  <c:v>Jens Hoffmann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Udvikling!$D$7:$N$7</c:f>
              <c:numCache>
                <c:formatCode>0.00%</c:formatCode>
                <c:ptCount val="11"/>
                <c:pt idx="1">
                  <c:v>0.92945430330010392</c:v>
                </c:pt>
                <c:pt idx="2">
                  <c:v>0.90887020702389831</c:v>
                </c:pt>
                <c:pt idx="3">
                  <c:v>0.99620548744892001</c:v>
                </c:pt>
                <c:pt idx="4">
                  <c:v>0.953125</c:v>
                </c:pt>
                <c:pt idx="5">
                  <c:v>0.99822500000000003</c:v>
                </c:pt>
                <c:pt idx="6">
                  <c:v>0.97673333333333334</c:v>
                </c:pt>
                <c:pt idx="7">
                  <c:v>0.98419999999999996</c:v>
                </c:pt>
                <c:pt idx="8">
                  <c:v>0.98280000000000012</c:v>
                </c:pt>
                <c:pt idx="9">
                  <c:v>0.97124999999999995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Udvikling!$B$8</c:f>
              <c:strCache>
                <c:ptCount val="1"/>
                <c:pt idx="0">
                  <c:v>Erik Dahl Christensen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Udvikling!$D$8:$N$8</c:f>
              <c:numCache>
                <c:formatCode>0.00%</c:formatCode>
                <c:ptCount val="11"/>
                <c:pt idx="0">
                  <c:v>0.91288111040851871</c:v>
                </c:pt>
                <c:pt idx="1">
                  <c:v>0.90770960238598386</c:v>
                </c:pt>
                <c:pt idx="2">
                  <c:v>0.87173749866837114</c:v>
                </c:pt>
                <c:pt idx="7">
                  <c:v>0.81591169375983219</c:v>
                </c:pt>
                <c:pt idx="9">
                  <c:v>0.86611153058838131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Udvikling!$B$9</c:f>
              <c:strCache>
                <c:ptCount val="1"/>
                <c:pt idx="0">
                  <c:v>Søren Nørskov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Udvikling!$D$9:$N$9</c:f>
              <c:numCache>
                <c:formatCode>0.00%</c:formatCode>
                <c:ptCount val="11"/>
                <c:pt idx="0">
                  <c:v>0.69006834177718035</c:v>
                </c:pt>
                <c:pt idx="1">
                  <c:v>0.87967958036739202</c:v>
                </c:pt>
                <c:pt idx="2">
                  <c:v>0.84276666666666655</c:v>
                </c:pt>
                <c:pt idx="3">
                  <c:v>0.80940000000000001</c:v>
                </c:pt>
                <c:pt idx="4">
                  <c:v>0.83532499999999998</c:v>
                </c:pt>
                <c:pt idx="5">
                  <c:v>0.90098175908998579</c:v>
                </c:pt>
                <c:pt idx="6">
                  <c:v>0.93464311611246831</c:v>
                </c:pt>
                <c:pt idx="7">
                  <c:v>0.90275226796014674</c:v>
                </c:pt>
                <c:pt idx="8">
                  <c:v>0.94055</c:v>
                </c:pt>
                <c:pt idx="9">
                  <c:v>0.92622499999999997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Udvikling!$B$10</c:f>
              <c:strCache>
                <c:ptCount val="1"/>
                <c:pt idx="0">
                  <c:v>Karsten K Jeppesen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Udvikling!$D$10:$N$10</c:f>
              <c:numCache>
                <c:formatCode>0.00%</c:formatCode>
                <c:ptCount val="11"/>
                <c:pt idx="6">
                  <c:v>0.91853333333333342</c:v>
                </c:pt>
                <c:pt idx="7">
                  <c:v>0.93520000000000003</c:v>
                </c:pt>
                <c:pt idx="8">
                  <c:v>0.96473971466985353</c:v>
                </c:pt>
                <c:pt idx="9">
                  <c:v>0.9575999999999999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Udvikling!$B$11</c:f>
              <c:strCache>
                <c:ptCount val="1"/>
                <c:pt idx="0">
                  <c:v>Ruben Sonne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Udvikling!$D$11:$N$11</c:f>
              <c:numCache>
                <c:formatCode>0.00%</c:formatCode>
                <c:ptCount val="11"/>
                <c:pt idx="1">
                  <c:v>0.8820648877589915</c:v>
                </c:pt>
                <c:pt idx="7">
                  <c:v>0.67859999999999998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Udvikling!$B$12</c:f>
              <c:strCache>
                <c:ptCount val="1"/>
                <c:pt idx="0">
                  <c:v>Tobias Sonne</c:v>
                </c:pt>
              </c:strCache>
            </c:strRef>
          </c:tx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Udvikling!$D$12:$N$12</c:f>
              <c:numCache>
                <c:formatCode>0.00%</c:formatCode>
                <c:ptCount val="11"/>
                <c:pt idx="6">
                  <c:v>0.86003333333333332</c:v>
                </c:pt>
                <c:pt idx="7">
                  <c:v>0.88517500000000005</c:v>
                </c:pt>
                <c:pt idx="9">
                  <c:v>0.87592803140978814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Udvikling!$B$13</c:f>
              <c:strCache>
                <c:ptCount val="1"/>
                <c:pt idx="0">
                  <c:v>Axel Handrup</c:v>
                </c:pt>
              </c:strCache>
            </c:strRef>
          </c:tx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Udvikling!$D$13:$N$13</c:f>
              <c:numCache>
                <c:formatCode>0.00%</c:formatCode>
                <c:ptCount val="11"/>
                <c:pt idx="7">
                  <c:v>0.8917750000000001</c:v>
                </c:pt>
                <c:pt idx="8">
                  <c:v>0.90254002091425156</c:v>
                </c:pt>
                <c:pt idx="9">
                  <c:v>0.96859999999999991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Udvikling!$B$14</c:f>
              <c:strCache>
                <c:ptCount val="1"/>
                <c:pt idx="0">
                  <c:v>Rasmus Kempf</c:v>
                </c:pt>
              </c:strCache>
            </c:strRef>
          </c:tx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Udvikling!$D$14:$N$14</c:f>
              <c:numCache>
                <c:formatCode>0.00%</c:formatCode>
                <c:ptCount val="11"/>
                <c:pt idx="6">
                  <c:v>0.75258686748998693</c:v>
                </c:pt>
                <c:pt idx="7">
                  <c:v>0.81842499999999996</c:v>
                </c:pt>
                <c:pt idx="8">
                  <c:v>0.81097026441589481</c:v>
                </c:pt>
                <c:pt idx="9">
                  <c:v>0.89315000000000011</c:v>
                </c:pt>
              </c:numCache>
            </c:numRef>
          </c:yVal>
          <c:smooth val="0"/>
        </c:ser>
        <c:ser>
          <c:idx val="12"/>
          <c:order val="9"/>
          <c:tx>
            <c:strRef>
              <c:f>Udvikling!$B$15</c:f>
              <c:strCache>
                <c:ptCount val="1"/>
                <c:pt idx="0">
                  <c:v>Finn Øhlenschlæger</c:v>
                </c:pt>
              </c:strCache>
            </c:strRef>
          </c:tx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Udvikling!$D$15:$N$15</c:f>
              <c:numCache>
                <c:formatCode>0.00%</c:formatCode>
                <c:ptCount val="11"/>
                <c:pt idx="9">
                  <c:v>0.95233577075098819</c:v>
                </c:pt>
              </c:numCache>
            </c:numRef>
          </c:yVal>
          <c:smooth val="0"/>
        </c:ser>
        <c:ser>
          <c:idx val="0"/>
          <c:order val="10"/>
          <c:tx>
            <c:strRef>
              <c:f>Udvikling!$B$16</c:f>
              <c:strCache>
                <c:ptCount val="1"/>
                <c:pt idx="0">
                  <c:v>Peter Bruel</c:v>
                </c:pt>
              </c:strCache>
            </c:strRef>
          </c:tx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Udvikling!$D$16:$N$16</c:f>
              <c:numCache>
                <c:formatCode>0.00%</c:formatCode>
                <c:ptCount val="11"/>
                <c:pt idx="8">
                  <c:v>0.96302500000000002</c:v>
                </c:pt>
              </c:numCache>
            </c:numRef>
          </c:yVal>
          <c:smooth val="0"/>
        </c:ser>
        <c:ser>
          <c:idx val="6"/>
          <c:order val="11"/>
          <c:tx>
            <c:strRef>
              <c:f>Udvikling!$B$17</c:f>
              <c:strCache>
                <c:ptCount val="1"/>
                <c:pt idx="0">
                  <c:v>Peter Madsen</c:v>
                </c:pt>
              </c:strCache>
            </c:strRef>
          </c:tx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Udvikling!$D$17:$N$17</c:f>
              <c:numCache>
                <c:formatCode>0.00%</c:formatCode>
                <c:ptCount val="11"/>
              </c:numCache>
            </c:numRef>
          </c:yVal>
          <c:smooth val="0"/>
        </c:ser>
        <c:ser>
          <c:idx val="9"/>
          <c:order val="12"/>
          <c:tx>
            <c:strRef>
              <c:f>Udvikling!$B$18</c:f>
              <c:strCache>
                <c:ptCount val="1"/>
                <c:pt idx="0">
                  <c:v>Benjamin Christensen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Udvikling!$D$18:$N$18</c:f>
              <c:numCache>
                <c:formatCode>0.00%</c:formatCode>
                <c:ptCount val="11"/>
              </c:numCache>
            </c:numRef>
          </c:yVal>
          <c:smooth val="0"/>
        </c:ser>
        <c:ser>
          <c:idx val="13"/>
          <c:order val="13"/>
          <c:tx>
            <c:strRef>
              <c:f>Udvikling!$B$19</c:f>
              <c:strCache>
                <c:ptCount val="1"/>
              </c:strCache>
            </c:strRef>
          </c:tx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Udvikling!$D$19:$N$19</c:f>
              <c:numCache>
                <c:formatCode>0.00%</c:formatCode>
                <c:ptCount val="1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401984"/>
        <c:axId val="131403776"/>
      </c:scatterChart>
      <c:valAx>
        <c:axId val="131401984"/>
        <c:scaling>
          <c:orientation val="minMax"/>
          <c:max val="2018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1403776"/>
        <c:crosses val="autoZero"/>
        <c:crossBetween val="midCat"/>
        <c:majorUnit val="1"/>
      </c:valAx>
      <c:valAx>
        <c:axId val="131403776"/>
        <c:scaling>
          <c:orientation val="minMax"/>
          <c:max val="1.1000000000000001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14019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28450453127321"/>
          <c:y val="0.52892645086030909"/>
          <c:w val="0.22697139272685254"/>
          <c:h val="0.358480956547098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De</a:t>
            </a:r>
            <a:r>
              <a:rPr lang="da-DK" baseline="0"/>
              <a:t> danske (sum af 2-3 og normeret)</a:t>
            </a:r>
            <a:endParaRPr lang="da-DK"/>
          </a:p>
        </c:rich>
      </c:tx>
      <c:layout>
        <c:manualLayout>
          <c:xMode val="edge"/>
          <c:yMode val="edge"/>
          <c:x val="0.29264150943396228"/>
          <c:y val="2.9227646544181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7816185198033E-2"/>
          <c:y val="9.7052399700037512E-2"/>
          <c:w val="0.85446745997181461"/>
          <c:h val="0.80691413573303328"/>
        </c:manualLayout>
      </c:layout>
      <c:scatterChart>
        <c:scatterStyle val="lineMarker"/>
        <c:varyColors val="0"/>
        <c:ser>
          <c:idx val="2"/>
          <c:order val="0"/>
          <c:tx>
            <c:strRef>
              <c:f>Udvikling!$B$34</c:f>
              <c:strCache>
                <c:ptCount val="1"/>
                <c:pt idx="0">
                  <c:v>Palle Rasmussen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Udvikling!$D$34:$N$34</c:f>
              <c:numCache>
                <c:formatCode>0.00%</c:formatCode>
                <c:ptCount val="11"/>
                <c:pt idx="0">
                  <c:v>0.94804759810748451</c:v>
                </c:pt>
                <c:pt idx="1">
                  <c:v>1</c:v>
                </c:pt>
                <c:pt idx="2">
                  <c:v>1</c:v>
                </c:pt>
                <c:pt idx="3">
                  <c:v>0.9677967733276065</c:v>
                </c:pt>
                <c:pt idx="4">
                  <c:v>0.97913333333333341</c:v>
                </c:pt>
                <c:pt idx="5">
                  <c:v>0.94603333333333328</c:v>
                </c:pt>
                <c:pt idx="6">
                  <c:v>0.9486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Udvikling!$B$35</c:f>
              <c:strCache>
                <c:ptCount val="1"/>
                <c:pt idx="0">
                  <c:v>Jens Hoffmann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Udvikling!$D$35:$N$35</c:f>
              <c:numCache>
                <c:formatCode>0.00%</c:formatCode>
                <c:ptCount val="11"/>
                <c:pt idx="0">
                  <c:v>0.38385509576395699</c:v>
                </c:pt>
                <c:pt idx="1">
                  <c:v>0.93113145495015592</c:v>
                </c:pt>
                <c:pt idx="2">
                  <c:v>0.96495531053584749</c:v>
                </c:pt>
                <c:pt idx="3">
                  <c:v>1</c:v>
                </c:pt>
                <c:pt idx="4">
                  <c:v>0.96986666666666677</c:v>
                </c:pt>
                <c:pt idx="5">
                  <c:v>1</c:v>
                </c:pt>
                <c:pt idx="6">
                  <c:v>0.97465000000000002</c:v>
                </c:pt>
                <c:pt idx="7">
                  <c:v>1</c:v>
                </c:pt>
                <c:pt idx="8">
                  <c:v>0.98853333333333337</c:v>
                </c:pt>
                <c:pt idx="9">
                  <c:v>0.98819999999999997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Udvikling!$B$36</c:f>
              <c:strCache>
                <c:ptCount val="1"/>
                <c:pt idx="0">
                  <c:v>Erik Dahl Christensen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Udvikling!$D$36:$N$36</c:f>
              <c:numCache>
                <c:formatCode>0.00%</c:formatCode>
                <c:ptCount val="11"/>
                <c:pt idx="0">
                  <c:v>0.94512166561277799</c:v>
                </c:pt>
                <c:pt idx="1">
                  <c:v>0.93048247737509837</c:v>
                </c:pt>
                <c:pt idx="2">
                  <c:v>0.91110624800255668</c:v>
                </c:pt>
                <c:pt idx="3">
                  <c:v>0.85379159239772351</c:v>
                </c:pt>
                <c:pt idx="4">
                  <c:v>0.81956666666666667</c:v>
                </c:pt>
                <c:pt idx="5">
                  <c:v>0.8625888956598281</c:v>
                </c:pt>
                <c:pt idx="6">
                  <c:v>0.89553081733986084</c:v>
                </c:pt>
                <c:pt idx="7">
                  <c:v>0.83044892501310963</c:v>
                </c:pt>
                <c:pt idx="9">
                  <c:v>0.90068827404479579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Udvikling!$B$37</c:f>
              <c:strCache>
                <c:ptCount val="1"/>
                <c:pt idx="0">
                  <c:v>Søren Nørskov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Udvikling!$D$37:$N$37</c:f>
              <c:numCache>
                <c:formatCode>0.00%</c:formatCode>
                <c:ptCount val="11"/>
                <c:pt idx="0">
                  <c:v>0.71680251266577044</c:v>
                </c:pt>
                <c:pt idx="1">
                  <c:v>0.92066937055108822</c:v>
                </c:pt>
                <c:pt idx="2">
                  <c:v>0.89500000000000002</c:v>
                </c:pt>
                <c:pt idx="3">
                  <c:v>0.88339999999999996</c:v>
                </c:pt>
                <c:pt idx="4">
                  <c:v>0.90110000000000001</c:v>
                </c:pt>
                <c:pt idx="5">
                  <c:v>0.91444234545331449</c:v>
                </c:pt>
                <c:pt idx="6">
                  <c:v>0.95271467416870237</c:v>
                </c:pt>
                <c:pt idx="7">
                  <c:v>0.91876969061352909</c:v>
                </c:pt>
                <c:pt idx="8">
                  <c:v>0.94450000000000001</c:v>
                </c:pt>
                <c:pt idx="9">
                  <c:v>0.94439999999999991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Udvikling!$B$38</c:f>
              <c:strCache>
                <c:ptCount val="1"/>
                <c:pt idx="0">
                  <c:v>Karsten Jeppesen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Udvikling!$D$38:$N$38</c:f>
              <c:numCache>
                <c:formatCode>General</c:formatCode>
                <c:ptCount val="11"/>
                <c:pt idx="5" formatCode="0.00%">
                  <c:v>0.92363333333333342</c:v>
                </c:pt>
                <c:pt idx="6" formatCode="0.00%">
                  <c:v>0.94615000000000005</c:v>
                </c:pt>
                <c:pt idx="7" formatCode="0.00%">
                  <c:v>0.97940000000000005</c:v>
                </c:pt>
                <c:pt idx="8" formatCode="0.00%">
                  <c:v>0.9605196195598048</c:v>
                </c:pt>
                <c:pt idx="9" formatCode="0.00%">
                  <c:v>0.97589999999999988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Udvikling!$B$39</c:f>
              <c:strCache>
                <c:ptCount val="1"/>
                <c:pt idx="0">
                  <c:v>Ruben Sonne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Udvikling!$D$39:$N$39</c:f>
              <c:numCache>
                <c:formatCode>0.00%</c:formatCode>
                <c:ptCount val="11"/>
                <c:pt idx="0">
                  <c:v>0.72602191653956449</c:v>
                </c:pt>
                <c:pt idx="1">
                  <c:v>0.96762516153217093</c:v>
                </c:pt>
                <c:pt idx="2">
                  <c:v>0.89209369340577394</c:v>
                </c:pt>
                <c:pt idx="3">
                  <c:v>0.85876463008697512</c:v>
                </c:pt>
                <c:pt idx="4">
                  <c:v>0.70069999999999999</c:v>
                </c:pt>
                <c:pt idx="5">
                  <c:v>0.78069999999999995</c:v>
                </c:pt>
                <c:pt idx="6">
                  <c:v>0.87118298446060138</c:v>
                </c:pt>
                <c:pt idx="7">
                  <c:v>0.64403333333333335</c:v>
                </c:pt>
                <c:pt idx="8">
                  <c:v>0.79677722338412504</c:v>
                </c:pt>
                <c:pt idx="9">
                  <c:v>0.79717338603425558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Udvikling!$B$40</c:f>
              <c:strCache>
                <c:ptCount val="1"/>
                <c:pt idx="0">
                  <c:v>Tobias Sonne</c:v>
                </c:pt>
              </c:strCache>
            </c:strRef>
          </c:tx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Udvikling!$D$40:$N$40</c:f>
              <c:numCache>
                <c:formatCode>0.00%</c:formatCode>
                <c:ptCount val="11"/>
                <c:pt idx="4">
                  <c:v>0.71063333333333334</c:v>
                </c:pt>
                <c:pt idx="5">
                  <c:v>0.79486043740266776</c:v>
                </c:pt>
                <c:pt idx="6">
                  <c:v>0.85355000000000003</c:v>
                </c:pt>
                <c:pt idx="7">
                  <c:v>0.91686666666666661</c:v>
                </c:pt>
                <c:pt idx="8">
                  <c:v>0.77515392889154455</c:v>
                </c:pt>
                <c:pt idx="9">
                  <c:v>0.93503333333333327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Udvikling!$B$41</c:f>
              <c:strCache>
                <c:ptCount val="1"/>
                <c:pt idx="0">
                  <c:v>Axel Handrup</c:v>
                </c:pt>
              </c:strCache>
            </c:strRef>
          </c:tx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Udvikling!$D$41:$N$41</c:f>
              <c:numCache>
                <c:formatCode>0.00%</c:formatCode>
                <c:ptCount val="11"/>
                <c:pt idx="0">
                  <c:v>0.62761511243491197</c:v>
                </c:pt>
                <c:pt idx="1">
                  <c:v>0.80542394107367765</c:v>
                </c:pt>
                <c:pt idx="2">
                  <c:v>0.91234999999999999</c:v>
                </c:pt>
                <c:pt idx="3">
                  <c:v>0.85014776119402979</c:v>
                </c:pt>
                <c:pt idx="4">
                  <c:v>0.64813333333333334</c:v>
                </c:pt>
                <c:pt idx="5">
                  <c:v>0.92125415397115573</c:v>
                </c:pt>
                <c:pt idx="6">
                  <c:v>0.92543786237378645</c:v>
                </c:pt>
                <c:pt idx="7">
                  <c:v>0.90246666666666675</c:v>
                </c:pt>
                <c:pt idx="8">
                  <c:v>0.92278669455233542</c:v>
                </c:pt>
                <c:pt idx="9">
                  <c:v>0.99906666666666666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Udvikling!$B$42</c:f>
              <c:strCache>
                <c:ptCount val="1"/>
                <c:pt idx="0">
                  <c:v>Rasmus Kempf</c:v>
                </c:pt>
              </c:strCache>
            </c:strRef>
          </c:tx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Udvikling!$D$42:$N$42</c:f>
              <c:numCache>
                <c:formatCode>0.00%</c:formatCode>
                <c:ptCount val="11"/>
                <c:pt idx="5">
                  <c:v>0.50440492924368607</c:v>
                </c:pt>
                <c:pt idx="6">
                  <c:v>0.81408030123498043</c:v>
                </c:pt>
                <c:pt idx="7">
                  <c:v>0.86193333333333333</c:v>
                </c:pt>
                <c:pt idx="8">
                  <c:v>0.85246035255452635</c:v>
                </c:pt>
                <c:pt idx="9">
                  <c:v>0.91333333333333344</c:v>
                </c:pt>
              </c:numCache>
            </c:numRef>
          </c:yVal>
          <c:smooth val="0"/>
        </c:ser>
        <c:ser>
          <c:idx val="12"/>
          <c:order val="9"/>
          <c:tx>
            <c:strRef>
              <c:f>Udvikling!$B$43</c:f>
              <c:strCache>
                <c:ptCount val="1"/>
                <c:pt idx="0">
                  <c:v>Finn Øhlenschlæger</c:v>
                </c:pt>
              </c:strCache>
            </c:strRef>
          </c:tx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Udvikling!$D$43:$N$43</c:f>
              <c:numCache>
                <c:formatCode>General</c:formatCode>
                <c:ptCount val="11"/>
                <c:pt idx="8" formatCode="0.00%">
                  <c:v>0.8579199681306644</c:v>
                </c:pt>
                <c:pt idx="9" formatCode="0.00%">
                  <c:v>0.96414769433465086</c:v>
                </c:pt>
              </c:numCache>
            </c:numRef>
          </c:yVal>
          <c:smooth val="0"/>
        </c:ser>
        <c:ser>
          <c:idx val="0"/>
          <c:order val="10"/>
          <c:tx>
            <c:strRef>
              <c:f>Udvikling!$B$44</c:f>
              <c:strCache>
                <c:ptCount val="1"/>
                <c:pt idx="0">
                  <c:v>Peter Bruel</c:v>
                </c:pt>
              </c:strCache>
            </c:strRef>
          </c:tx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Udvikling!$D$44:$N$44</c:f>
              <c:numCache>
                <c:formatCode>General</c:formatCode>
                <c:ptCount val="11"/>
                <c:pt idx="6" formatCode="0.00%">
                  <c:v>0.9198489680205113</c:v>
                </c:pt>
                <c:pt idx="7" formatCode="0.00%">
                  <c:v>0.99486103828002093</c:v>
                </c:pt>
                <c:pt idx="8" formatCode="0.00%">
                  <c:v>0.98196666666666665</c:v>
                </c:pt>
              </c:numCache>
            </c:numRef>
          </c:yVal>
          <c:smooth val="0"/>
        </c:ser>
        <c:ser>
          <c:idx val="6"/>
          <c:order val="11"/>
          <c:tx>
            <c:strRef>
              <c:f>Udvikling!$B$45</c:f>
              <c:strCache>
                <c:ptCount val="1"/>
                <c:pt idx="0">
                  <c:v>Peter Madsen</c:v>
                </c:pt>
              </c:strCache>
            </c:strRef>
          </c:tx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Udvikling!$D$45:$N$45</c:f>
              <c:numCache>
                <c:formatCode>General</c:formatCode>
                <c:ptCount val="11"/>
                <c:pt idx="8" formatCode="0.00%">
                  <c:v>0.94230000000000003</c:v>
                </c:pt>
              </c:numCache>
            </c:numRef>
          </c:yVal>
          <c:smooth val="0"/>
        </c:ser>
        <c:ser>
          <c:idx val="9"/>
          <c:order val="12"/>
          <c:tx>
            <c:strRef>
              <c:f>Udvikling!$B$46</c:f>
              <c:strCache>
                <c:ptCount val="1"/>
                <c:pt idx="0">
                  <c:v>Benjamin Christensen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Udvikling!$D$46:$N$46</c:f>
              <c:numCache>
                <c:formatCode>General</c:formatCode>
                <c:ptCount val="11"/>
                <c:pt idx="7" formatCode="0.00%">
                  <c:v>0.58004425799685377</c:v>
                </c:pt>
                <c:pt idx="9" formatCode="0.00%">
                  <c:v>0.71786758893280622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Udvikling!$B$47</c:f>
              <c:strCache>
                <c:ptCount val="1"/>
              </c:strCache>
            </c:strRef>
          </c:tx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Udvikling!$D$47:$N$47</c:f>
              <c:numCache>
                <c:formatCode>General</c:formatCode>
                <c:ptCount val="1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467904"/>
        <c:axId val="131477888"/>
      </c:scatterChart>
      <c:valAx>
        <c:axId val="131467904"/>
        <c:scaling>
          <c:orientation val="minMax"/>
          <c:max val="2018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1477888"/>
        <c:crosses val="autoZero"/>
        <c:crossBetween val="midCat"/>
        <c:majorUnit val="1"/>
      </c:valAx>
      <c:valAx>
        <c:axId val="131477888"/>
        <c:scaling>
          <c:orientation val="minMax"/>
          <c:max val="1.1000000000000001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14679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95955694217468"/>
          <c:y val="0.34818571011956834"/>
          <c:w val="0.22697139272685254"/>
          <c:h val="0.43551799358413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De</a:t>
            </a:r>
            <a:r>
              <a:rPr lang="da-DK" baseline="0"/>
              <a:t>n bedste udenlandske</a:t>
            </a:r>
            <a:endParaRPr lang="da-DK"/>
          </a:p>
        </c:rich>
      </c:tx>
      <c:layout>
        <c:manualLayout>
          <c:xMode val="edge"/>
          <c:yMode val="edge"/>
          <c:x val="0.29264150943396228"/>
          <c:y val="2.9227646544181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7816185198033E-2"/>
          <c:y val="9.7052399700037512E-2"/>
          <c:w val="0.85446745997181461"/>
          <c:h val="0.80691413573303328"/>
        </c:manualLayout>
      </c:layout>
      <c:scatterChart>
        <c:scatterStyle val="lineMarker"/>
        <c:varyColors val="0"/>
        <c:ser>
          <c:idx val="2"/>
          <c:order val="0"/>
          <c:tx>
            <c:strRef>
              <c:f>Udvikling!$B$62</c:f>
              <c:strCache>
                <c:ptCount val="1"/>
                <c:pt idx="0">
                  <c:v>Palle Rasmussen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Udvikling!$D$62:$N$62</c:f>
              <c:numCache>
                <c:formatCode>0.00%</c:formatCode>
                <c:ptCount val="11"/>
                <c:pt idx="0">
                  <c:v>0.82420000000000004</c:v>
                </c:pt>
                <c:pt idx="1">
                  <c:v>0.94789999999999996</c:v>
                </c:pt>
                <c:pt idx="2">
                  <c:v>0.8599</c:v>
                </c:pt>
                <c:pt idx="3">
                  <c:v>0.95220000000000005</c:v>
                </c:pt>
                <c:pt idx="4">
                  <c:v>0.84530000000000005</c:v>
                </c:pt>
                <c:pt idx="5">
                  <c:v>0.84389999999999998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Udvikling!$B$63</c:f>
              <c:strCache>
                <c:ptCount val="1"/>
                <c:pt idx="0">
                  <c:v>Jens Hoffmann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Udvikling!$D$63:$N$63</c:f>
              <c:numCache>
                <c:formatCode>0.00%</c:formatCode>
                <c:ptCount val="11"/>
                <c:pt idx="0">
                  <c:v>0.79969999999999997</c:v>
                </c:pt>
                <c:pt idx="1">
                  <c:v>0.92610000000000003</c:v>
                </c:pt>
                <c:pt idx="2">
                  <c:v>0.79669999999999996</c:v>
                </c:pt>
                <c:pt idx="3">
                  <c:v>0.98861646234676004</c:v>
                </c:pt>
                <c:pt idx="4">
                  <c:v>0.90290000000000004</c:v>
                </c:pt>
                <c:pt idx="5">
                  <c:v>0.9929</c:v>
                </c:pt>
                <c:pt idx="6">
                  <c:v>0.98089999999999999</c:v>
                </c:pt>
                <c:pt idx="7">
                  <c:v>0.93679999999999997</c:v>
                </c:pt>
                <c:pt idx="8">
                  <c:v>0.96560000000000001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Udvikling!$B$64</c:f>
              <c:strCache>
                <c:ptCount val="1"/>
                <c:pt idx="0">
                  <c:v>Erik Dahl Christensen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Udvikling!$D$64:$N$64</c:f>
              <c:numCache>
                <c:formatCode>0.00%</c:formatCode>
                <c:ptCount val="11"/>
                <c:pt idx="0">
                  <c:v>0.84840000000000004</c:v>
                </c:pt>
                <c:pt idx="1">
                  <c:v>0.86216385240775484</c:v>
                </c:pt>
                <c:pt idx="2">
                  <c:v>0.79300000000000004</c:v>
                </c:pt>
                <c:pt idx="7">
                  <c:v>0.77229999999999999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Udvikling!$B$65</c:f>
              <c:strCache>
                <c:ptCount val="1"/>
                <c:pt idx="0">
                  <c:v>Søren Nørskov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Udvikling!$D$65:$N$65</c:f>
              <c:numCache>
                <c:formatCode>0.00%</c:formatCode>
                <c:ptCount val="11"/>
                <c:pt idx="0">
                  <c:v>0.63660000000000005</c:v>
                </c:pt>
                <c:pt idx="1">
                  <c:v>0.79769999999999996</c:v>
                </c:pt>
                <c:pt idx="2">
                  <c:v>0.73829999999999996</c:v>
                </c:pt>
                <c:pt idx="3">
                  <c:v>0.66139999999999999</c:v>
                </c:pt>
                <c:pt idx="4">
                  <c:v>0.63800000000000001</c:v>
                </c:pt>
                <c:pt idx="5">
                  <c:v>0.86060000000000003</c:v>
                </c:pt>
                <c:pt idx="6">
                  <c:v>0.89849999999999997</c:v>
                </c:pt>
                <c:pt idx="7">
                  <c:v>0.85470000000000002</c:v>
                </c:pt>
                <c:pt idx="8">
                  <c:v>0.92869999999999997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Udvikling!$B$66</c:f>
              <c:strCache>
                <c:ptCount val="1"/>
                <c:pt idx="0">
                  <c:v>Karsten Jeppesen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Udvikling!$D$66:$N$66</c:f>
              <c:numCache>
                <c:formatCode>General</c:formatCode>
                <c:ptCount val="11"/>
                <c:pt idx="6" formatCode="0.00%">
                  <c:v>0.86329999999999996</c:v>
                </c:pt>
                <c:pt idx="7" formatCode="0.00%">
                  <c:v>0.80259999999999998</c:v>
                </c:pt>
                <c:pt idx="8" formatCode="0.00%">
                  <c:v>0.97740000000000005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Udvikling!$B$67</c:f>
              <c:strCache>
                <c:ptCount val="1"/>
                <c:pt idx="0">
                  <c:v>Ruben Sonne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Udvikling!$D$67:$N$67</c:f>
              <c:numCache>
                <c:formatCode>0.00%</c:formatCode>
                <c:ptCount val="11"/>
                <c:pt idx="1">
                  <c:v>0.71094434021263286</c:v>
                </c:pt>
                <c:pt idx="7">
                  <c:v>0.7823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Udvikling!$B$68</c:f>
              <c:strCache>
                <c:ptCount val="1"/>
                <c:pt idx="0">
                  <c:v>Tobias Sonne</c:v>
                </c:pt>
              </c:strCache>
            </c:strRef>
          </c:tx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Udvikling!$D$68:$N$68</c:f>
              <c:numCache>
                <c:formatCode>0.00%</c:formatCode>
                <c:ptCount val="11"/>
                <c:pt idx="6">
                  <c:v>0.873</c:v>
                </c:pt>
                <c:pt idx="7">
                  <c:v>0.79010000000000002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Udvikling!$B$69</c:f>
              <c:strCache>
                <c:ptCount val="1"/>
                <c:pt idx="0">
                  <c:v>Axel Handrup</c:v>
                </c:pt>
              </c:strCache>
            </c:strRef>
          </c:tx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Udvikling!$D$69:$N$69</c:f>
              <c:numCache>
                <c:formatCode>General</c:formatCode>
                <c:ptCount val="11"/>
                <c:pt idx="7" formatCode="0.00%">
                  <c:v>0.85970000000000002</c:v>
                </c:pt>
                <c:pt idx="8" formatCode="0.00%">
                  <c:v>0.84179999999999999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Udvikling!$B$70</c:f>
              <c:strCache>
                <c:ptCount val="1"/>
                <c:pt idx="0">
                  <c:v>Rasmus Kempf</c:v>
                </c:pt>
              </c:strCache>
            </c:strRef>
          </c:tx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Udvikling!$D$70:$N$70</c:f>
              <c:numCache>
                <c:formatCode>0.00%</c:formatCode>
                <c:ptCount val="11"/>
                <c:pt idx="6">
                  <c:v>0.62960000000000005</c:v>
                </c:pt>
                <c:pt idx="7">
                  <c:v>0.68789999999999996</c:v>
                </c:pt>
                <c:pt idx="8">
                  <c:v>0.6865</c:v>
                </c:pt>
              </c:numCache>
            </c:numRef>
          </c:yVal>
          <c:smooth val="0"/>
        </c:ser>
        <c:ser>
          <c:idx val="12"/>
          <c:order val="9"/>
          <c:tx>
            <c:strRef>
              <c:f>Udvikling!$B$71</c:f>
              <c:strCache>
                <c:ptCount val="1"/>
                <c:pt idx="0">
                  <c:v>Finn Øhlenschlæger</c:v>
                </c:pt>
              </c:strCache>
            </c:strRef>
          </c:tx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Udvikling!$D$71:$N$71</c:f>
              <c:numCache>
                <c:formatCode>General</c:formatCode>
                <c:ptCount val="11"/>
              </c:numCache>
            </c:numRef>
          </c:yVal>
          <c:smooth val="0"/>
        </c:ser>
        <c:ser>
          <c:idx val="0"/>
          <c:order val="10"/>
          <c:tx>
            <c:strRef>
              <c:f>Udvikling!$B$72</c:f>
              <c:strCache>
                <c:ptCount val="1"/>
                <c:pt idx="0">
                  <c:v>Peter Bruel</c:v>
                </c:pt>
              </c:strCache>
            </c:strRef>
          </c:tx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Udvikling!$D$72:$N$72</c:f>
              <c:numCache>
                <c:formatCode>General</c:formatCode>
                <c:ptCount val="11"/>
                <c:pt idx="8" formatCode="0.00%">
                  <c:v>0.90620000000000001</c:v>
                </c:pt>
              </c:numCache>
            </c:numRef>
          </c:yVal>
          <c:smooth val="0"/>
        </c:ser>
        <c:ser>
          <c:idx val="6"/>
          <c:order val="11"/>
          <c:tx>
            <c:strRef>
              <c:f>Udvikling!$B$73</c:f>
              <c:strCache>
                <c:ptCount val="1"/>
                <c:pt idx="0">
                  <c:v>Peter Madsen</c:v>
                </c:pt>
              </c:strCache>
            </c:strRef>
          </c:tx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Udvikling!$D$73:$N$73</c:f>
              <c:numCache>
                <c:formatCode>General</c:formatCode>
                <c:ptCount val="11"/>
              </c:numCache>
            </c:numRef>
          </c:yVal>
          <c:smooth val="0"/>
        </c:ser>
        <c:ser>
          <c:idx val="9"/>
          <c:order val="12"/>
          <c:tx>
            <c:strRef>
              <c:f>Udvikling!$B$74</c:f>
              <c:strCache>
                <c:ptCount val="1"/>
                <c:pt idx="0">
                  <c:v>Benjamin Christensen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Udvikling!$D$74:$N$74</c:f>
              <c:numCache>
                <c:formatCode>General</c:formatCode>
                <c:ptCount val="11"/>
              </c:numCache>
            </c:numRef>
          </c:yVal>
          <c:smooth val="0"/>
        </c:ser>
        <c:ser>
          <c:idx val="13"/>
          <c:order val="13"/>
          <c:tx>
            <c:strRef>
              <c:f>Udvikling!$B$75</c:f>
              <c:strCache>
                <c:ptCount val="1"/>
              </c:strCache>
            </c:strRef>
          </c:tx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Udvikling!$D$75:$N$75</c:f>
              <c:numCache>
                <c:formatCode>General</c:formatCode>
                <c:ptCount val="1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615744"/>
        <c:axId val="131638016"/>
      </c:scatterChart>
      <c:valAx>
        <c:axId val="131615744"/>
        <c:scaling>
          <c:orientation val="minMax"/>
          <c:max val="2018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1638016"/>
        <c:crosses val="autoZero"/>
        <c:crossBetween val="midCat"/>
        <c:majorUnit val="1"/>
      </c:valAx>
      <c:valAx>
        <c:axId val="131638016"/>
        <c:scaling>
          <c:orientation val="minMax"/>
          <c:max val="1.1000000000000001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16157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28450453127321"/>
          <c:y val="0.52892645086030909"/>
          <c:w val="0.22697139272685254"/>
          <c:h val="0.358480956547098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Swinging</a:t>
            </a:r>
            <a:r>
              <a:rPr lang="da-DK" baseline="0"/>
              <a:t> DK</a:t>
            </a:r>
            <a:endParaRPr lang="da-DK"/>
          </a:p>
        </c:rich>
      </c:tx>
      <c:layout>
        <c:manualLayout>
          <c:xMode val="edge"/>
          <c:yMode val="edge"/>
          <c:x val="0.40165618448637319"/>
          <c:y val="2.9227646544181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7816185198033E-2"/>
          <c:y val="9.7052399700037512E-2"/>
          <c:w val="0.85446745997181461"/>
          <c:h val="0.80691413573303328"/>
        </c:manualLayout>
      </c:layout>
      <c:scatterChart>
        <c:scatterStyle val="lineMarker"/>
        <c:varyColors val="0"/>
        <c:ser>
          <c:idx val="2"/>
          <c:order val="0"/>
          <c:tx>
            <c:strRef>
              <c:f>Udvikling!$B$90</c:f>
              <c:strCache>
                <c:ptCount val="1"/>
                <c:pt idx="0">
                  <c:v>Palle Rasmussen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Udvikling!$D$90:$N$90</c:f>
              <c:numCache>
                <c:formatCode>0.00%</c:formatCode>
                <c:ptCount val="11"/>
                <c:pt idx="0">
                  <c:v>0.89609519621496903</c:v>
                </c:pt>
                <c:pt idx="1">
                  <c:v>1</c:v>
                </c:pt>
                <c:pt idx="2">
                  <c:v>1</c:v>
                </c:pt>
                <c:pt idx="3">
                  <c:v>0.95769354665521311</c:v>
                </c:pt>
                <c:pt idx="4">
                  <c:v>0.88790000000000002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Udvikling!$B$91</c:f>
              <c:strCache>
                <c:ptCount val="1"/>
                <c:pt idx="0">
                  <c:v>Jens Hoffmann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Udvikling!$D$91:$N$91</c:f>
              <c:numCache>
                <c:formatCode>0.00%</c:formatCode>
                <c:ptCount val="11"/>
                <c:pt idx="1">
                  <c:v>0.92875490240147485</c:v>
                </c:pt>
                <c:pt idx="2">
                  <c:v>0.99691062107169492</c:v>
                </c:pt>
                <c:pt idx="3">
                  <c:v>1</c:v>
                </c:pt>
                <c:pt idx="4">
                  <c:v>1</c:v>
                </c:pt>
                <c:pt idx="5">
                  <c:v>0.95449928905139148</c:v>
                </c:pt>
                <c:pt idx="6">
                  <c:v>0.97724964452569574</c:v>
                </c:pt>
                <c:pt idx="7">
                  <c:v>1</c:v>
                </c:pt>
                <c:pt idx="8">
                  <c:v>0.96284584980237153</c:v>
                </c:pt>
                <c:pt idx="9">
                  <c:v>0.92569169960474307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Udvikling!$B$92</c:f>
              <c:strCache>
                <c:ptCount val="1"/>
                <c:pt idx="0">
                  <c:v>Erik Dahl Christensen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Udvikling!$D$92:$N$92</c:f>
              <c:numCache>
                <c:formatCode>0.00%</c:formatCode>
                <c:ptCount val="11"/>
                <c:pt idx="0">
                  <c:v>1</c:v>
                </c:pt>
                <c:pt idx="1">
                  <c:v>0.93946589315960005</c:v>
                </c:pt>
                <c:pt idx="2">
                  <c:v>0.91211249600511346</c:v>
                </c:pt>
                <c:pt idx="3">
                  <c:v>0.83818318479544718</c:v>
                </c:pt>
                <c:pt idx="4">
                  <c:v>0.85307493588746564</c:v>
                </c:pt>
                <c:pt idx="5">
                  <c:v>0.86796668697948409</c:v>
                </c:pt>
                <c:pt idx="6">
                  <c:v>0.87166163467972158</c:v>
                </c:pt>
                <c:pt idx="7">
                  <c:v>0.76444677503932879</c:v>
                </c:pt>
                <c:pt idx="8">
                  <c:v>0.87914550343591269</c:v>
                </c:pt>
                <c:pt idx="9">
                  <c:v>0.86126482213438738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Udvikling!$B$93</c:f>
              <c:strCache>
                <c:ptCount val="1"/>
                <c:pt idx="0">
                  <c:v>Søren Nørskov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Udvikling!$D$93:$N$93</c:f>
              <c:numCache>
                <c:formatCode>0.00%</c:formatCode>
                <c:ptCount val="11"/>
                <c:pt idx="0">
                  <c:v>0.64255985182310804</c:v>
                </c:pt>
                <c:pt idx="1">
                  <c:v>0.88015627590911094</c:v>
                </c:pt>
                <c:pt idx="2">
                  <c:v>0.77213167146053052</c:v>
                </c:pt>
                <c:pt idx="3">
                  <c:v>0.83335122946418982</c:v>
                </c:pt>
                <c:pt idx="4">
                  <c:v>0.75360000000000005</c:v>
                </c:pt>
                <c:pt idx="5">
                  <c:v>0.93032703635994307</c:v>
                </c:pt>
                <c:pt idx="6">
                  <c:v>0.90542934833740474</c:v>
                </c:pt>
                <c:pt idx="7">
                  <c:v>0.85610907184058727</c:v>
                </c:pt>
                <c:pt idx="8">
                  <c:v>0.8949058858679414</c:v>
                </c:pt>
                <c:pt idx="9">
                  <c:v>0.83270750988142295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Udvikling!$B$94</c:f>
              <c:strCache>
                <c:ptCount val="1"/>
                <c:pt idx="0">
                  <c:v>Karsten Jeppesen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Udvikling!$D$94:$N$94</c:f>
              <c:numCache>
                <c:formatCode>General</c:formatCode>
                <c:ptCount val="11"/>
                <c:pt idx="5" formatCode="0.00%">
                  <c:v>1</c:v>
                </c:pt>
                <c:pt idx="6" formatCode="0.00%">
                  <c:v>1</c:v>
                </c:pt>
                <c:pt idx="7" formatCode="0.00%">
                  <c:v>0.84750917671735704</c:v>
                </c:pt>
                <c:pt idx="8" formatCode="0.00%">
                  <c:v>0.94905885867941431</c:v>
                </c:pt>
                <c:pt idx="9" formatCode="0.00%">
                  <c:v>0.85701581027667983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Udvikling!$B$95</c:f>
              <c:strCache>
                <c:ptCount val="1"/>
                <c:pt idx="0">
                  <c:v>Ruben Sonne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Udvikling!$D$95:$N$95</c:f>
              <c:numCache>
                <c:formatCode>0.00%</c:formatCode>
                <c:ptCount val="11"/>
                <c:pt idx="0">
                  <c:v>0.785252739258396</c:v>
                </c:pt>
                <c:pt idx="1">
                  <c:v>0.93525032306434186</c:v>
                </c:pt>
                <c:pt idx="2">
                  <c:v>0.84318738681154792</c:v>
                </c:pt>
                <c:pt idx="3">
                  <c:v>0.7675292601739504</c:v>
                </c:pt>
                <c:pt idx="4">
                  <c:v>0.71770734794194169</c:v>
                </c:pt>
                <c:pt idx="5">
                  <c:v>0.66788543570993297</c:v>
                </c:pt>
                <c:pt idx="6">
                  <c:v>0.91706596892120285</c:v>
                </c:pt>
                <c:pt idx="7">
                  <c:v>0.88454881953678899</c:v>
                </c:pt>
                <c:pt idx="8">
                  <c:v>0.85203167015237524</c:v>
                </c:pt>
                <c:pt idx="9">
                  <c:v>0.79832015810276691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Udvikling!$B$96</c:f>
              <c:strCache>
                <c:ptCount val="1"/>
                <c:pt idx="0">
                  <c:v>Tobias Sonne</c:v>
                </c:pt>
              </c:strCache>
            </c:strRef>
          </c:tx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Udvikling!$D$96:$N$96</c:f>
              <c:numCache>
                <c:formatCode>General</c:formatCode>
                <c:ptCount val="11"/>
                <c:pt idx="5" formatCode="0.00%">
                  <c:v>0.80398131220800328</c:v>
                </c:pt>
                <c:pt idx="6" formatCode="0.00%">
                  <c:v>0.81946033502572135</c:v>
                </c:pt>
                <c:pt idx="7" formatCode="0.00%">
                  <c:v>0.8625610608501777</c:v>
                </c:pt>
                <c:pt idx="8" formatCode="0.00%">
                  <c:v>0.90566178667463393</c:v>
                </c:pt>
                <c:pt idx="9" formatCode="0.00%">
                  <c:v>0.77282608695652177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Udvikling!$B$97</c:f>
              <c:strCache>
                <c:ptCount val="1"/>
                <c:pt idx="0">
                  <c:v>Axel Handrup</c:v>
                </c:pt>
              </c:strCache>
            </c:strRef>
          </c:tx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Udvikling!$D$97:$N$97</c:f>
              <c:numCache>
                <c:formatCode>0.00%</c:formatCode>
                <c:ptCount val="11"/>
                <c:pt idx="0">
                  <c:v>0.66815268131535899</c:v>
                </c:pt>
                <c:pt idx="1">
                  <c:v>0.74850623124166382</c:v>
                </c:pt>
                <c:pt idx="2">
                  <c:v>0.81080217321828063</c:v>
                </c:pt>
                <c:pt idx="3">
                  <c:v>0.82089552238805963</c:v>
                </c:pt>
                <c:pt idx="4">
                  <c:v>0.90922899215076347</c:v>
                </c:pt>
                <c:pt idx="5">
                  <c:v>0.99756246191346742</c:v>
                </c:pt>
                <c:pt idx="6">
                  <c:v>0.8789757247475728</c:v>
                </c:pt>
                <c:pt idx="7">
                  <c:v>0.85233350812794972</c:v>
                </c:pt>
                <c:pt idx="8">
                  <c:v>0.94876008365700626</c:v>
                </c:pt>
                <c:pt idx="9">
                  <c:v>1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Udvikling!$B$98</c:f>
              <c:strCache>
                <c:ptCount val="1"/>
                <c:pt idx="0">
                  <c:v>Rasmus Kempf</c:v>
                </c:pt>
              </c:strCache>
            </c:strRef>
          </c:tx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Udvikling!$D$98:$N$98</c:f>
              <c:numCache>
                <c:formatCode>0.00%</c:formatCode>
                <c:ptCount val="11"/>
                <c:pt idx="5">
                  <c:v>0.54641478773105834</c:v>
                </c:pt>
                <c:pt idx="6">
                  <c:v>0.77396060246996101</c:v>
                </c:pt>
                <c:pt idx="7">
                  <c:v>0.71651809124278976</c:v>
                </c:pt>
                <c:pt idx="8">
                  <c:v>0.85218105766357932</c:v>
                </c:pt>
                <c:pt idx="9">
                  <c:v>0.8558300395256917</c:v>
                </c:pt>
              </c:numCache>
            </c:numRef>
          </c:yVal>
          <c:smooth val="0"/>
        </c:ser>
        <c:ser>
          <c:idx val="12"/>
          <c:order val="9"/>
          <c:tx>
            <c:strRef>
              <c:f>Udvikling!$B$99</c:f>
              <c:strCache>
                <c:ptCount val="1"/>
                <c:pt idx="0">
                  <c:v>Finn Øhlenschlæger</c:v>
                </c:pt>
              </c:strCache>
            </c:strRef>
          </c:tx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Udvikling!$D$99:$N$99</c:f>
              <c:numCache>
                <c:formatCode>0.00%</c:formatCode>
                <c:ptCount val="11"/>
                <c:pt idx="8">
                  <c:v>0.80855990439199288</c:v>
                </c:pt>
                <c:pt idx="9">
                  <c:v>0.95474308300395261</c:v>
                </c:pt>
              </c:numCache>
            </c:numRef>
          </c:yVal>
          <c:smooth val="0"/>
        </c:ser>
        <c:ser>
          <c:idx val="0"/>
          <c:order val="10"/>
          <c:tx>
            <c:strRef>
              <c:f>Udvikling!$B$100</c:f>
              <c:strCache>
                <c:ptCount val="1"/>
                <c:pt idx="0">
                  <c:v>Peter Bruel</c:v>
                </c:pt>
              </c:strCache>
            </c:strRef>
          </c:tx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Udvikling!$D$100:$N$100</c:f>
              <c:numCache>
                <c:formatCode>General</c:formatCode>
                <c:ptCount val="11"/>
                <c:pt idx="6" formatCode="0.00%">
                  <c:v>0.9198489680205113</c:v>
                </c:pt>
                <c:pt idx="7" formatCode="0.00%">
                  <c:v>0.99486103828002093</c:v>
                </c:pt>
                <c:pt idx="8" formatCode="0.00%">
                  <c:v>1</c:v>
                </c:pt>
              </c:numCache>
            </c:numRef>
          </c:yVal>
          <c:smooth val="0"/>
        </c:ser>
        <c:ser>
          <c:idx val="6"/>
          <c:order val="11"/>
          <c:tx>
            <c:strRef>
              <c:f>Udvikling!$B$101</c:f>
              <c:strCache>
                <c:ptCount val="1"/>
                <c:pt idx="0">
                  <c:v>Peter Madsen</c:v>
                </c:pt>
              </c:strCache>
            </c:strRef>
          </c:tx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Udvikling!$D$101:$N$101</c:f>
              <c:numCache>
                <c:formatCode>0.00%</c:formatCode>
                <c:ptCount val="11"/>
                <c:pt idx="8">
                  <c:v>0.65894831192112335</c:v>
                </c:pt>
                <c:pt idx="9">
                  <c:v>0.95662055335968377</c:v>
                </c:pt>
              </c:numCache>
            </c:numRef>
          </c:yVal>
          <c:smooth val="0"/>
        </c:ser>
        <c:ser>
          <c:idx val="9"/>
          <c:order val="12"/>
          <c:tx>
            <c:strRef>
              <c:f>Udvikling!$B$102</c:f>
              <c:strCache>
                <c:ptCount val="1"/>
                <c:pt idx="0">
                  <c:v>Benjamin Christensen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Udvikling!$D$102:$N$102</c:f>
              <c:numCache>
                <c:formatCode>0.00%</c:formatCode>
                <c:ptCount val="11"/>
                <c:pt idx="7">
                  <c:v>0.71253277399056114</c:v>
                </c:pt>
                <c:pt idx="8">
                  <c:v>0.79825216611891248</c:v>
                </c:pt>
                <c:pt idx="9">
                  <c:v>0.50810276679841893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Udvikling!$B$103</c:f>
              <c:strCache>
                <c:ptCount val="1"/>
              </c:strCache>
            </c:strRef>
          </c:tx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Udvikling!$D$103:$N$103</c:f>
              <c:numCache>
                <c:formatCode>0.00%</c:formatCode>
                <c:ptCount val="1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976576"/>
        <c:axId val="131978368"/>
      </c:scatterChart>
      <c:valAx>
        <c:axId val="131976576"/>
        <c:scaling>
          <c:orientation val="minMax"/>
          <c:max val="2018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1978368"/>
        <c:crosses val="autoZero"/>
        <c:crossBetween val="midCat"/>
        <c:majorUnit val="1"/>
      </c:valAx>
      <c:valAx>
        <c:axId val="131978368"/>
        <c:scaling>
          <c:orientation val="minMax"/>
          <c:max val="1.1000000000000001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19765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28450453127321"/>
          <c:y val="0.52892645086030909"/>
          <c:w val="0.22697139272685254"/>
          <c:h val="0.358480956547098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xyz</a:t>
            </a:r>
          </a:p>
        </c:rich>
      </c:tx>
      <c:layout>
        <c:manualLayout>
          <c:xMode val="edge"/>
          <c:yMode val="edge"/>
          <c:x val="0.40165618448637319"/>
          <c:y val="2.9227646544181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7816185198033E-2"/>
          <c:y val="9.7052399700037512E-2"/>
          <c:w val="0.85446745997181461"/>
          <c:h val="0.80691413573303328"/>
        </c:manualLayout>
      </c:layout>
      <c:scatterChart>
        <c:scatterStyle val="lineMarker"/>
        <c:varyColors val="0"/>
        <c:ser>
          <c:idx val="2"/>
          <c:order val="0"/>
          <c:tx>
            <c:strRef>
              <c:f>Udvikling!$B$146</c:f>
              <c:strCache>
                <c:ptCount val="1"/>
                <c:pt idx="0">
                  <c:v>Palle Rasmussen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Udvikling!$D$146:$N$146</c:f>
              <c:numCache>
                <c:formatCode>0.00%</c:formatCode>
                <c:ptCount val="11"/>
              </c:numCache>
            </c:numRef>
          </c:yVal>
          <c:smooth val="0"/>
        </c:ser>
        <c:ser>
          <c:idx val="3"/>
          <c:order val="1"/>
          <c:tx>
            <c:strRef>
              <c:f>Udvikling!$B$147</c:f>
              <c:strCache>
                <c:ptCount val="1"/>
                <c:pt idx="0">
                  <c:v>Jens Hoffmann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Udvikling!$D$147:$N$147</c:f>
              <c:numCache>
                <c:formatCode>0.00%</c:formatCode>
                <c:ptCount val="11"/>
              </c:numCache>
            </c:numRef>
          </c:yVal>
          <c:smooth val="0"/>
        </c:ser>
        <c:ser>
          <c:idx val="4"/>
          <c:order val="2"/>
          <c:tx>
            <c:strRef>
              <c:f>Udvikling!$B$148</c:f>
              <c:strCache>
                <c:ptCount val="1"/>
                <c:pt idx="0">
                  <c:v>Erik Dahl Christensen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Udvikling!$D$148:$N$148</c:f>
              <c:numCache>
                <c:formatCode>0.00%</c:formatCode>
                <c:ptCount val="11"/>
              </c:numCache>
            </c:numRef>
          </c:yVal>
          <c:smooth val="0"/>
        </c:ser>
        <c:ser>
          <c:idx val="5"/>
          <c:order val="3"/>
          <c:tx>
            <c:strRef>
              <c:f>Udvikling!$B$149</c:f>
              <c:strCache>
                <c:ptCount val="1"/>
                <c:pt idx="0">
                  <c:v>Søren Nørskov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Udvikling!$D$149:$N$149</c:f>
              <c:numCache>
                <c:formatCode>0.00%</c:formatCode>
                <c:ptCount val="11"/>
              </c:numCache>
            </c:numRef>
          </c:yVal>
          <c:smooth val="0"/>
        </c:ser>
        <c:ser>
          <c:idx val="7"/>
          <c:order val="4"/>
          <c:tx>
            <c:strRef>
              <c:f>Udvikling!$B$150</c:f>
              <c:strCache>
                <c:ptCount val="1"/>
                <c:pt idx="0">
                  <c:v>Karsten Jeppesen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Udvikling!$D$150:$N$150</c:f>
              <c:numCache>
                <c:formatCode>General</c:formatCode>
                <c:ptCount val="11"/>
              </c:numCache>
            </c:numRef>
          </c:yVal>
          <c:smooth val="0"/>
        </c:ser>
        <c:ser>
          <c:idx val="8"/>
          <c:order val="5"/>
          <c:tx>
            <c:strRef>
              <c:f>Udvikling!$B$151</c:f>
              <c:strCache>
                <c:ptCount val="1"/>
                <c:pt idx="0">
                  <c:v>Ruben Sonne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Udvikling!$D$151:$N$151</c:f>
              <c:numCache>
                <c:formatCode>0.00%</c:formatCode>
                <c:ptCount val="11"/>
              </c:numCache>
            </c:numRef>
          </c:yVal>
          <c:smooth val="0"/>
        </c:ser>
        <c:ser>
          <c:idx val="1"/>
          <c:order val="6"/>
          <c:tx>
            <c:strRef>
              <c:f>Udvikling!$B$152</c:f>
              <c:strCache>
                <c:ptCount val="1"/>
                <c:pt idx="0">
                  <c:v>Tobias Sonne</c:v>
                </c:pt>
              </c:strCache>
            </c:strRef>
          </c:tx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Udvikling!$D$152:$N$152</c:f>
              <c:numCache>
                <c:formatCode>General</c:formatCode>
                <c:ptCount val="11"/>
              </c:numCache>
            </c:numRef>
          </c:yVal>
          <c:smooth val="0"/>
        </c:ser>
        <c:ser>
          <c:idx val="10"/>
          <c:order val="7"/>
          <c:tx>
            <c:strRef>
              <c:f>Udvikling!$B$153</c:f>
              <c:strCache>
                <c:ptCount val="1"/>
                <c:pt idx="0">
                  <c:v>Axel Handrup</c:v>
                </c:pt>
              </c:strCache>
            </c:strRef>
          </c:tx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Udvikling!$D$153:$N$153</c:f>
              <c:numCache>
                <c:formatCode>0.00%</c:formatCode>
                <c:ptCount val="11"/>
              </c:numCache>
            </c:numRef>
          </c:yVal>
          <c:smooth val="0"/>
        </c:ser>
        <c:ser>
          <c:idx val="11"/>
          <c:order val="8"/>
          <c:tx>
            <c:strRef>
              <c:f>Udvikling!$B$154</c:f>
              <c:strCache>
                <c:ptCount val="1"/>
                <c:pt idx="0">
                  <c:v>Rasmus Kempf</c:v>
                </c:pt>
              </c:strCache>
            </c:strRef>
          </c:tx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Udvikling!$D$154:$N$154</c:f>
              <c:numCache>
                <c:formatCode>0.00%</c:formatCode>
                <c:ptCount val="11"/>
              </c:numCache>
            </c:numRef>
          </c:yVal>
          <c:smooth val="0"/>
        </c:ser>
        <c:ser>
          <c:idx val="12"/>
          <c:order val="9"/>
          <c:tx>
            <c:strRef>
              <c:f>Udvikling!$B$155</c:f>
              <c:strCache>
                <c:ptCount val="1"/>
                <c:pt idx="0">
                  <c:v>Finn Øhlenschlæger</c:v>
                </c:pt>
              </c:strCache>
            </c:strRef>
          </c:tx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Udvikling!$D$155:$N$155</c:f>
              <c:numCache>
                <c:formatCode>0.00%</c:formatCode>
                <c:ptCount val="11"/>
              </c:numCache>
            </c:numRef>
          </c:yVal>
          <c:smooth val="0"/>
        </c:ser>
        <c:ser>
          <c:idx val="0"/>
          <c:order val="10"/>
          <c:tx>
            <c:strRef>
              <c:f>Udvikling!$B$156</c:f>
              <c:strCache>
                <c:ptCount val="1"/>
                <c:pt idx="0">
                  <c:v>Peter Bruel</c:v>
                </c:pt>
              </c:strCache>
            </c:strRef>
          </c:tx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Udvikling!$D$156:$N$156</c:f>
              <c:numCache>
                <c:formatCode>General</c:formatCode>
                <c:ptCount val="11"/>
              </c:numCache>
            </c:numRef>
          </c:yVal>
          <c:smooth val="0"/>
        </c:ser>
        <c:ser>
          <c:idx val="6"/>
          <c:order val="11"/>
          <c:tx>
            <c:strRef>
              <c:f>Udvikling!$B$157</c:f>
              <c:strCache>
                <c:ptCount val="1"/>
                <c:pt idx="0">
                  <c:v>Peter Madsen</c:v>
                </c:pt>
              </c:strCache>
            </c:strRef>
          </c:tx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Udvikling!$D$157:$N$157</c:f>
              <c:numCache>
                <c:formatCode>0.00%</c:formatCode>
                <c:ptCount val="11"/>
              </c:numCache>
            </c:numRef>
          </c:yVal>
          <c:smooth val="0"/>
        </c:ser>
        <c:ser>
          <c:idx val="9"/>
          <c:order val="12"/>
          <c:tx>
            <c:strRef>
              <c:f>Udvikling!$B$158</c:f>
              <c:strCache>
                <c:ptCount val="1"/>
                <c:pt idx="0">
                  <c:v>Benjamin Christensen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Udvikling!$D$158:$N$158</c:f>
              <c:numCache>
                <c:formatCode>0.00%</c:formatCode>
                <c:ptCount val="11"/>
              </c:numCache>
            </c:numRef>
          </c:yVal>
          <c:smooth val="0"/>
        </c:ser>
        <c:ser>
          <c:idx val="13"/>
          <c:order val="13"/>
          <c:tx>
            <c:strRef>
              <c:f>Udvikling!$B$159</c:f>
              <c:strCache>
                <c:ptCount val="1"/>
              </c:strCache>
            </c:strRef>
          </c:tx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Udvikling!$D$159:$N$159</c:f>
              <c:numCache>
                <c:formatCode>0.00%</c:formatCode>
                <c:ptCount val="1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793280"/>
        <c:axId val="131794816"/>
      </c:scatterChart>
      <c:valAx>
        <c:axId val="131793280"/>
        <c:scaling>
          <c:orientation val="minMax"/>
          <c:max val="2018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1794816"/>
        <c:crosses val="autoZero"/>
        <c:crossBetween val="midCat"/>
        <c:majorUnit val="1"/>
      </c:valAx>
      <c:valAx>
        <c:axId val="131794816"/>
        <c:scaling>
          <c:orientation val="minMax"/>
          <c:max val="1.1000000000000001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17932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28450453127321"/>
          <c:y val="0.52892645086030909"/>
          <c:w val="0.22697139272685254"/>
          <c:h val="0.358480956547098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Resultat</a:t>
            </a:r>
            <a:r>
              <a:rPr lang="da-DK" baseline="0"/>
              <a:t> for vinderne</a:t>
            </a:r>
            <a:endParaRPr lang="da-DK"/>
          </a:p>
        </c:rich>
      </c:tx>
      <c:layout>
        <c:manualLayout>
          <c:xMode val="edge"/>
          <c:yMode val="edge"/>
          <c:x val="0.40165618448637319"/>
          <c:y val="2.9227646544181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7816185198033E-2"/>
          <c:y val="9.7052399700037512E-2"/>
          <c:w val="0.85446745997181461"/>
          <c:h val="0.80691413573303328"/>
        </c:manualLayout>
      </c:layout>
      <c:scatterChart>
        <c:scatterStyle val="lineMarker"/>
        <c:varyColors val="0"/>
        <c:ser>
          <c:idx val="4"/>
          <c:order val="0"/>
          <c:tx>
            <c:strRef>
              <c:f>Udvikling!$B$119</c:f>
              <c:strCache>
                <c:ptCount val="1"/>
                <c:pt idx="0">
                  <c:v>Resultat for nr 1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Udvikling!$D$119:$N$119</c:f>
              <c:numCache>
                <c:formatCode>0.00%</c:formatCode>
                <c:ptCount val="11"/>
                <c:pt idx="3">
                  <c:v>0.99620548744892001</c:v>
                </c:pt>
                <c:pt idx="4">
                  <c:v>0.953125</c:v>
                </c:pt>
                <c:pt idx="5">
                  <c:v>0.99822500000000003</c:v>
                </c:pt>
                <c:pt idx="6">
                  <c:v>0.97673333333333334</c:v>
                </c:pt>
                <c:pt idx="7">
                  <c:v>0.98419999999999996</c:v>
                </c:pt>
                <c:pt idx="8">
                  <c:v>0.98280000000000012</c:v>
                </c:pt>
                <c:pt idx="9">
                  <c:v>0.97124999999999995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Udvikling!$B$120</c:f>
              <c:strCache>
                <c:ptCount val="1"/>
                <c:pt idx="0">
                  <c:v>Resultat for nr 2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Udvikling!$D$120:$N$120</c:f>
              <c:numCache>
                <c:formatCode>0.00%</c:formatCode>
                <c:ptCount val="11"/>
                <c:pt idx="3">
                  <c:v>0.96259784888507094</c:v>
                </c:pt>
                <c:pt idx="4">
                  <c:v>0.94567500000000004</c:v>
                </c:pt>
                <c:pt idx="5">
                  <c:v>0.92049999999999998</c:v>
                </c:pt>
                <c:pt idx="6">
                  <c:v>0.93464311611246831</c:v>
                </c:pt>
                <c:pt idx="7">
                  <c:v>0.93520000000000003</c:v>
                </c:pt>
                <c:pt idx="8">
                  <c:v>0.96473971466985353</c:v>
                </c:pt>
                <c:pt idx="9">
                  <c:v>0.96859999999999991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Udvikling!$B$121</c:f>
              <c:strCache>
                <c:ptCount val="1"/>
                <c:pt idx="0">
                  <c:v>Resultat for nr 3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Udvikling!$D$121:$N$121</c:f>
              <c:numCache>
                <c:formatCode>0.00%</c:formatCode>
                <c:ptCount val="11"/>
                <c:pt idx="3">
                  <c:v>0.80940000000000001</c:v>
                </c:pt>
                <c:pt idx="4">
                  <c:v>0.83677499999999994</c:v>
                </c:pt>
                <c:pt idx="5">
                  <c:v>0.90098175908998579</c:v>
                </c:pt>
                <c:pt idx="6">
                  <c:v>0.91853333333333342</c:v>
                </c:pt>
                <c:pt idx="7">
                  <c:v>0.90275226796014674</c:v>
                </c:pt>
                <c:pt idx="8">
                  <c:v>0.96302500000000002</c:v>
                </c:pt>
                <c:pt idx="9">
                  <c:v>0.9575999999999999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Udvikling!$B$122</c:f>
              <c:strCache>
                <c:ptCount val="1"/>
                <c:pt idx="0">
                  <c:v>Resultat for nr 4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Udvikling!$D$122:$N$122</c:f>
              <c:numCache>
                <c:formatCode>General</c:formatCode>
                <c:ptCount val="11"/>
                <c:pt idx="3" formatCode="0.00%">
                  <c:v>0.57250975339131671</c:v>
                </c:pt>
                <c:pt idx="4" formatCode="0.00%">
                  <c:v>0.83532499999999998</c:v>
                </c:pt>
                <c:pt idx="5" formatCode="0.00%">
                  <c:v>0.84973982835669304</c:v>
                </c:pt>
                <c:pt idx="6" formatCode="0.00%">
                  <c:v>0.86003333333333332</c:v>
                </c:pt>
                <c:pt idx="7" formatCode="0.00%">
                  <c:v>0.8917750000000001</c:v>
                </c:pt>
                <c:pt idx="8" formatCode="0.00%">
                  <c:v>0.94055</c:v>
                </c:pt>
                <c:pt idx="9" formatCode="0.00%">
                  <c:v>0.95233577075098819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851776"/>
        <c:axId val="131853312"/>
      </c:scatterChart>
      <c:valAx>
        <c:axId val="131851776"/>
        <c:scaling>
          <c:orientation val="minMax"/>
          <c:max val="2018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1853312"/>
        <c:crosses val="autoZero"/>
        <c:crossBetween val="midCat"/>
        <c:majorUnit val="1"/>
      </c:valAx>
      <c:valAx>
        <c:axId val="131853312"/>
        <c:scaling>
          <c:orientation val="minMax"/>
          <c:max val="1.1000000000000001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18517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28450453127321"/>
          <c:y val="0.67405468977928984"/>
          <c:w val="0.22697139272685254"/>
          <c:h val="0.21335278016367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Resultat</a:t>
            </a:r>
            <a:r>
              <a:rPr lang="da-DK" baseline="0"/>
              <a:t> (danske) for vinderne</a:t>
            </a:r>
            <a:endParaRPr lang="da-DK"/>
          </a:p>
        </c:rich>
      </c:tx>
      <c:layout>
        <c:manualLayout>
          <c:xMode val="edge"/>
          <c:yMode val="edge"/>
          <c:x val="0.40165618448637319"/>
          <c:y val="2.9227646544181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7816185198033E-2"/>
          <c:y val="9.7052399700037512E-2"/>
          <c:w val="0.85446745997181461"/>
          <c:h val="0.80691413573303328"/>
        </c:manualLayout>
      </c:layout>
      <c:scatterChart>
        <c:scatterStyle val="lineMarker"/>
        <c:varyColors val="0"/>
        <c:ser>
          <c:idx val="4"/>
          <c:order val="0"/>
          <c:tx>
            <c:strRef>
              <c:f>Udvikling!$B$124</c:f>
              <c:strCache>
                <c:ptCount val="1"/>
                <c:pt idx="0">
                  <c:v>Resultat (danske) for nr 1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Udvikling!$D$124:$N$124</c:f>
              <c:numCache>
                <c:formatCode>0.00%</c:formatCode>
                <c:ptCount val="11"/>
                <c:pt idx="3">
                  <c:v>1</c:v>
                </c:pt>
                <c:pt idx="4">
                  <c:v>0.97913333333333341</c:v>
                </c:pt>
                <c:pt idx="5">
                  <c:v>1</c:v>
                </c:pt>
                <c:pt idx="6">
                  <c:v>0.97465000000000002</c:v>
                </c:pt>
                <c:pt idx="7">
                  <c:v>1</c:v>
                </c:pt>
                <c:pt idx="8">
                  <c:v>0.98853333333333337</c:v>
                </c:pt>
                <c:pt idx="9">
                  <c:v>0.99906666666666666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Udvikling!$B$125</c:f>
              <c:strCache>
                <c:ptCount val="1"/>
                <c:pt idx="0">
                  <c:v>Resultat (danske) for nr 2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Udvikling!$D$125:$N$125</c:f>
              <c:numCache>
                <c:formatCode>0.00%</c:formatCode>
                <c:ptCount val="11"/>
                <c:pt idx="3">
                  <c:v>0.9677967733276065</c:v>
                </c:pt>
                <c:pt idx="4">
                  <c:v>0.96986666666666677</c:v>
                </c:pt>
                <c:pt idx="5">
                  <c:v>0.94603333333333328</c:v>
                </c:pt>
                <c:pt idx="6">
                  <c:v>0.96355000000000002</c:v>
                </c:pt>
                <c:pt idx="7">
                  <c:v>0.97940000000000005</c:v>
                </c:pt>
                <c:pt idx="8">
                  <c:v>0.98196666666666665</c:v>
                </c:pt>
                <c:pt idx="9">
                  <c:v>0.98819999999999997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Udvikling!$B$126</c:f>
              <c:strCache>
                <c:ptCount val="1"/>
                <c:pt idx="0">
                  <c:v>Resultat (danske) for nr 3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Udvikling!$D$126:$N$126</c:f>
              <c:numCache>
                <c:formatCode>0.00%</c:formatCode>
                <c:ptCount val="11"/>
                <c:pt idx="3">
                  <c:v>0.88339999999999996</c:v>
                </c:pt>
                <c:pt idx="4">
                  <c:v>0.91023333333333334</c:v>
                </c:pt>
                <c:pt idx="5">
                  <c:v>0.92363333333333342</c:v>
                </c:pt>
                <c:pt idx="6">
                  <c:v>0.95271467416870237</c:v>
                </c:pt>
                <c:pt idx="7">
                  <c:v>0.91876969061352909</c:v>
                </c:pt>
                <c:pt idx="8">
                  <c:v>0.9605196195598048</c:v>
                </c:pt>
                <c:pt idx="9">
                  <c:v>0.97589999999999988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Udvikling!$B$127</c:f>
              <c:strCache>
                <c:ptCount val="1"/>
                <c:pt idx="0">
                  <c:v>Resultat (danske) for nr 4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Udvikling!$D$127:$N$127</c:f>
              <c:numCache>
                <c:formatCode>0.00%</c:formatCode>
                <c:ptCount val="11"/>
                <c:pt idx="3">
                  <c:v>0.85876463008697512</c:v>
                </c:pt>
                <c:pt idx="4">
                  <c:v>0.90110000000000001</c:v>
                </c:pt>
                <c:pt idx="5">
                  <c:v>0.92125415397115573</c:v>
                </c:pt>
                <c:pt idx="6">
                  <c:v>0.9486</c:v>
                </c:pt>
                <c:pt idx="7">
                  <c:v>0.91686666666666661</c:v>
                </c:pt>
                <c:pt idx="8">
                  <c:v>0.94450000000000001</c:v>
                </c:pt>
                <c:pt idx="9">
                  <c:v>0.96414769433465086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880448"/>
        <c:axId val="131881984"/>
      </c:scatterChart>
      <c:valAx>
        <c:axId val="131880448"/>
        <c:scaling>
          <c:orientation val="minMax"/>
          <c:max val="2018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1881984"/>
        <c:crosses val="autoZero"/>
        <c:crossBetween val="midCat"/>
        <c:majorUnit val="1"/>
      </c:valAx>
      <c:valAx>
        <c:axId val="131881984"/>
        <c:scaling>
          <c:orientation val="minMax"/>
          <c:max val="1.1000000000000001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18804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28450453127321"/>
          <c:y val="0.67405468977928984"/>
          <c:w val="0.28781309997095855"/>
          <c:h val="0.21335278016367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24</xdr:col>
      <xdr:colOff>571500</xdr:colOff>
      <xdr:row>28</xdr:row>
      <xdr:rowOff>66675</xdr:rowOff>
    </xdr:to>
    <xdr:graphicFrame macro="">
      <xdr:nvGraphicFramePr>
        <xdr:cNvPr id="3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30</xdr:row>
      <xdr:rowOff>0</xdr:rowOff>
    </xdr:from>
    <xdr:to>
      <xdr:col>24</xdr:col>
      <xdr:colOff>571500</xdr:colOff>
      <xdr:row>56</xdr:row>
      <xdr:rowOff>66675</xdr:rowOff>
    </xdr:to>
    <xdr:graphicFrame macro="">
      <xdr:nvGraphicFramePr>
        <xdr:cNvPr id="36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58</xdr:row>
      <xdr:rowOff>0</xdr:rowOff>
    </xdr:from>
    <xdr:to>
      <xdr:col>24</xdr:col>
      <xdr:colOff>567018</xdr:colOff>
      <xdr:row>84</xdr:row>
      <xdr:rowOff>68356</xdr:rowOff>
    </xdr:to>
    <xdr:graphicFrame macro="">
      <xdr:nvGraphicFramePr>
        <xdr:cNvPr id="37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86</xdr:row>
      <xdr:rowOff>0</xdr:rowOff>
    </xdr:from>
    <xdr:to>
      <xdr:col>24</xdr:col>
      <xdr:colOff>567018</xdr:colOff>
      <xdr:row>112</xdr:row>
      <xdr:rowOff>68356</xdr:rowOff>
    </xdr:to>
    <xdr:graphicFrame macro="">
      <xdr:nvGraphicFramePr>
        <xdr:cNvPr id="38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142</xdr:row>
      <xdr:rowOff>0</xdr:rowOff>
    </xdr:from>
    <xdr:to>
      <xdr:col>24</xdr:col>
      <xdr:colOff>567018</xdr:colOff>
      <xdr:row>168</xdr:row>
      <xdr:rowOff>68356</xdr:rowOff>
    </xdr:to>
    <xdr:graphicFrame macro="">
      <xdr:nvGraphicFramePr>
        <xdr:cNvPr id="39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114</xdr:row>
      <xdr:rowOff>0</xdr:rowOff>
    </xdr:from>
    <xdr:to>
      <xdr:col>24</xdr:col>
      <xdr:colOff>567018</xdr:colOff>
      <xdr:row>140</xdr:row>
      <xdr:rowOff>68356</xdr:rowOff>
    </xdr:to>
    <xdr:graphicFrame macro="">
      <xdr:nvGraphicFramePr>
        <xdr:cNvPr id="8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0</xdr:colOff>
      <xdr:row>114</xdr:row>
      <xdr:rowOff>0</xdr:rowOff>
    </xdr:from>
    <xdr:to>
      <xdr:col>35</xdr:col>
      <xdr:colOff>567018</xdr:colOff>
      <xdr:row>140</xdr:row>
      <xdr:rowOff>68356</xdr:rowOff>
    </xdr:to>
    <xdr:graphicFrame macro="">
      <xdr:nvGraphicFramePr>
        <xdr:cNvPr id="10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delflyvning.dk/elite/svaeveflyvning/f3k/udtagelse-til-f3k-landshold.asp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2:B8"/>
  <sheetViews>
    <sheetView workbookViewId="0">
      <selection activeCell="G26" sqref="G26"/>
    </sheetView>
  </sheetViews>
  <sheetFormatPr defaultRowHeight="12.75" x14ac:dyDescent="0.2"/>
  <sheetData>
    <row r="2" spans="2:2" x14ac:dyDescent="0.2">
      <c r="B2" s="424" t="s">
        <v>383</v>
      </c>
    </row>
    <row r="5" spans="2:2" ht="17.25" x14ac:dyDescent="0.2">
      <c r="B5" s="257"/>
    </row>
    <row r="7" spans="2:2" x14ac:dyDescent="0.2">
      <c r="B7" s="261"/>
    </row>
    <row r="8" spans="2:2" x14ac:dyDescent="0.2">
      <c r="B8" s="261"/>
    </row>
  </sheetData>
  <hyperlinks>
    <hyperlink ref="B2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D82"/>
  <sheetViews>
    <sheetView workbookViewId="0">
      <pane xSplit="2" topLeftCell="C1" activePane="topRight" state="frozen"/>
      <selection pane="topRight" activeCell="I5" sqref="I5:L5"/>
    </sheetView>
  </sheetViews>
  <sheetFormatPr defaultRowHeight="12.75" x14ac:dyDescent="0.2"/>
  <cols>
    <col min="2" max="2" width="23.140625" customWidth="1"/>
    <col min="3" max="3" width="4.28515625" customWidth="1"/>
    <col min="4" max="5" width="12.28515625" customWidth="1"/>
    <col min="6" max="6" width="13.28515625" customWidth="1"/>
    <col min="7" max="7" width="11.28515625" customWidth="1"/>
    <col min="8" max="8" width="9.85546875" customWidth="1"/>
    <col min="9" max="9" width="9.7109375" customWidth="1"/>
    <col min="10" max="10" width="11.85546875" bestFit="1" customWidth="1"/>
    <col min="11" max="12" width="11.85546875" customWidth="1"/>
    <col min="13" max="13" width="11.5703125" customWidth="1"/>
    <col min="16" max="16" width="10.140625" customWidth="1"/>
    <col min="17" max="17" width="11.42578125" style="133" customWidth="1"/>
    <col min="18" max="18" width="9.140625" style="125"/>
    <col min="19" max="19" width="9.140625" style="26"/>
    <col min="22" max="22" width="10.42578125" customWidth="1"/>
    <col min="23" max="23" width="7" style="52" customWidth="1"/>
  </cols>
  <sheetData>
    <row r="2" spans="1:24" x14ac:dyDescent="0.2">
      <c r="B2" s="1"/>
      <c r="C2" s="1"/>
      <c r="D2" s="1" t="s">
        <v>385</v>
      </c>
    </row>
    <row r="3" spans="1:24" x14ac:dyDescent="0.2">
      <c r="B3" s="1"/>
      <c r="C3" s="1"/>
      <c r="D3" s="1" t="s">
        <v>66</v>
      </c>
    </row>
    <row r="4" spans="1:24" ht="13.5" thickBot="1" x14ac:dyDescent="0.25"/>
    <row r="5" spans="1:24" x14ac:dyDescent="0.2">
      <c r="B5" s="6" t="s">
        <v>1</v>
      </c>
      <c r="C5" s="8" t="s">
        <v>85</v>
      </c>
      <c r="D5" s="146" t="s">
        <v>38</v>
      </c>
      <c r="E5" s="7"/>
      <c r="F5" s="7"/>
      <c r="G5" s="7"/>
      <c r="H5" s="57"/>
      <c r="I5" s="60" t="s">
        <v>449</v>
      </c>
      <c r="J5" s="61"/>
      <c r="K5" s="61"/>
      <c r="L5" s="61"/>
      <c r="M5" s="62"/>
      <c r="N5" s="80" t="s">
        <v>42</v>
      </c>
      <c r="O5" s="70"/>
      <c r="P5" s="200"/>
      <c r="Q5" s="202" t="s">
        <v>42</v>
      </c>
      <c r="R5" s="134"/>
      <c r="S5" s="126"/>
      <c r="T5" s="317" t="s">
        <v>419</v>
      </c>
      <c r="U5" s="318"/>
    </row>
    <row r="6" spans="1:24" x14ac:dyDescent="0.2">
      <c r="B6" s="9"/>
      <c r="C6" s="10"/>
      <c r="D6" s="147" t="s">
        <v>10</v>
      </c>
      <c r="E6" s="2" t="s">
        <v>47</v>
      </c>
      <c r="F6" s="3" t="s">
        <v>49</v>
      </c>
      <c r="G6" s="3" t="s">
        <v>21</v>
      </c>
      <c r="H6" s="59" t="s">
        <v>37</v>
      </c>
      <c r="I6" s="67" t="s">
        <v>56</v>
      </c>
      <c r="J6" s="68" t="s">
        <v>54</v>
      </c>
      <c r="K6" s="68" t="s">
        <v>57</v>
      </c>
      <c r="L6" s="169"/>
      <c r="M6" s="63"/>
      <c r="N6" s="82" t="s">
        <v>38</v>
      </c>
      <c r="O6" s="72"/>
      <c r="P6" s="201"/>
      <c r="Q6" s="203" t="s">
        <v>41</v>
      </c>
      <c r="R6" s="135" t="s">
        <v>14</v>
      </c>
      <c r="S6" s="127" t="s">
        <v>15</v>
      </c>
      <c r="T6" s="319" t="s">
        <v>14</v>
      </c>
      <c r="U6" s="320" t="s">
        <v>15</v>
      </c>
    </row>
    <row r="7" spans="1:24" ht="13.5" thickBot="1" x14ac:dyDescent="0.25">
      <c r="B7" s="22"/>
      <c r="C7" s="149"/>
      <c r="D7" s="148" t="s">
        <v>43</v>
      </c>
      <c r="E7" s="21" t="s">
        <v>48</v>
      </c>
      <c r="F7" s="58" t="s">
        <v>50</v>
      </c>
      <c r="G7" s="21" t="s">
        <v>51</v>
      </c>
      <c r="H7" s="35" t="s">
        <v>37</v>
      </c>
      <c r="I7" s="64" t="s">
        <v>58</v>
      </c>
      <c r="J7" s="65" t="s">
        <v>53</v>
      </c>
      <c r="K7" s="65" t="s">
        <v>55</v>
      </c>
      <c r="L7" s="170"/>
      <c r="M7" s="66"/>
      <c r="N7" s="251">
        <v>1</v>
      </c>
      <c r="O7" s="252">
        <v>2</v>
      </c>
      <c r="P7" s="253"/>
      <c r="Q7" s="254">
        <v>1</v>
      </c>
      <c r="R7" s="136"/>
      <c r="S7" s="128"/>
      <c r="T7" s="321"/>
      <c r="U7" s="322"/>
    </row>
    <row r="8" spans="1:24" x14ac:dyDescent="0.2">
      <c r="A8" s="1"/>
      <c r="B8" s="6" t="s">
        <v>2</v>
      </c>
      <c r="C8" s="8"/>
      <c r="D8" s="161">
        <v>1</v>
      </c>
      <c r="E8" s="31">
        <v>1</v>
      </c>
      <c r="F8" s="31">
        <v>1</v>
      </c>
      <c r="G8" s="31">
        <v>1</v>
      </c>
      <c r="H8" s="51"/>
      <c r="I8" s="27">
        <v>0.80220000000000002</v>
      </c>
      <c r="J8" s="36">
        <v>0.72540000000000004</v>
      </c>
      <c r="K8" s="36">
        <v>0.8599</v>
      </c>
      <c r="L8" s="36"/>
      <c r="M8" s="36"/>
      <c r="N8" s="209">
        <f>IF(N$7=0,0,SUM(LARGE(D8:H8,{1})))</f>
        <v>1</v>
      </c>
      <c r="O8" s="210">
        <f>IF(O$7=0,0,SUM(LARGE(D8:H8,{2})))</f>
        <v>1</v>
      </c>
      <c r="P8" s="211">
        <f>IF(P$7=0,0,SUM(LARGE(D8:H8,{3})))</f>
        <v>0</v>
      </c>
      <c r="Q8" s="212">
        <f t="shared" ref="Q8:Q20" si="0">IF(Q$7=0,0,MAX(I8:M8))</f>
        <v>0.8599</v>
      </c>
      <c r="R8" s="213">
        <f t="shared" ref="R8:R20" si="1">SUM(N8:Q8)</f>
        <v>2.8599000000000001</v>
      </c>
      <c r="S8" s="214">
        <f t="shared" ref="S8:S20" si="2">RANK(R8,$R$8:$R$28)</f>
        <v>1</v>
      </c>
      <c r="T8" s="323">
        <f t="shared" ref="T8:T28" si="3">SUM(N8:P8)</f>
        <v>2</v>
      </c>
      <c r="U8" s="324">
        <f t="shared" ref="U8:U28" si="4">RANK(T8,$T$8:$T$31)</f>
        <v>1</v>
      </c>
      <c r="X8" s="37">
        <f>T8/2</f>
        <v>1</v>
      </c>
    </row>
    <row r="9" spans="1:24" x14ac:dyDescent="0.2">
      <c r="A9" s="1"/>
      <c r="B9" s="9" t="s">
        <v>12</v>
      </c>
      <c r="C9" s="10"/>
      <c r="D9" s="33">
        <v>0.84419999999999995</v>
      </c>
      <c r="E9" s="29">
        <v>0.93300000000000005</v>
      </c>
      <c r="F9" s="29">
        <v>0.89649999999999996</v>
      </c>
      <c r="G9" s="29">
        <v>0.99691062107169492</v>
      </c>
      <c r="H9" s="38"/>
      <c r="I9" s="33">
        <v>0.79669999999999996</v>
      </c>
      <c r="J9" s="29">
        <v>0.7369</v>
      </c>
      <c r="K9" s="29">
        <v>0.78879999999999995</v>
      </c>
      <c r="L9" s="29"/>
      <c r="M9" s="29"/>
      <c r="N9" s="209">
        <f>IF(N$7=0,0,SUM(LARGE(D9:H9,{1})))</f>
        <v>0.99691062107169492</v>
      </c>
      <c r="O9" s="210">
        <f>IF(O$7=0,0,SUM(LARGE(D9:H9,{2})))</f>
        <v>0.93300000000000005</v>
      </c>
      <c r="P9" s="211">
        <f>IF(P$7=0,0,SUM(LARGE(D9:H9,{3})))</f>
        <v>0</v>
      </c>
      <c r="Q9" s="212">
        <f t="shared" si="0"/>
        <v>0.79669999999999996</v>
      </c>
      <c r="R9" s="218">
        <f t="shared" si="1"/>
        <v>2.7266106210716949</v>
      </c>
      <c r="S9" s="219">
        <f t="shared" si="2"/>
        <v>2</v>
      </c>
      <c r="T9" s="325">
        <f>SUM(N9:P9)</f>
        <v>1.929910621071695</v>
      </c>
      <c r="U9" s="326">
        <f t="shared" si="4"/>
        <v>2</v>
      </c>
      <c r="X9" s="37">
        <f t="shared" ref="X9:X28" si="5">T9/2</f>
        <v>0.96495531053584749</v>
      </c>
    </row>
    <row r="10" spans="1:24" x14ac:dyDescent="0.2">
      <c r="A10" s="1"/>
      <c r="B10" s="9" t="s">
        <v>4</v>
      </c>
      <c r="C10" s="10"/>
      <c r="D10" s="33">
        <v>0.91010000000000002</v>
      </c>
      <c r="E10" s="29">
        <v>0</v>
      </c>
      <c r="F10" s="29">
        <v>0</v>
      </c>
      <c r="G10" s="29">
        <v>0.91211249600511346</v>
      </c>
      <c r="H10" s="38"/>
      <c r="I10" s="33"/>
      <c r="J10" s="29"/>
      <c r="K10" s="29">
        <v>0.79300000000000004</v>
      </c>
      <c r="L10" s="29"/>
      <c r="M10" s="29"/>
      <c r="N10" s="209">
        <f>IF(N$7=0,0,SUM(LARGE(D10:H10,{1})))</f>
        <v>0.91211249600511346</v>
      </c>
      <c r="O10" s="210">
        <f>IF(O$7=0,0,SUM(LARGE(D10:H10,{2})))</f>
        <v>0.91010000000000002</v>
      </c>
      <c r="P10" s="211">
        <f>IF(P$7=0,0,SUM(LARGE(D10:H10,{3})))</f>
        <v>0</v>
      </c>
      <c r="Q10" s="212">
        <f t="shared" si="0"/>
        <v>0.79300000000000004</v>
      </c>
      <c r="R10" s="218">
        <f t="shared" si="1"/>
        <v>2.6152124960051135</v>
      </c>
      <c r="S10" s="219">
        <f t="shared" si="2"/>
        <v>3</v>
      </c>
      <c r="T10" s="325">
        <f t="shared" si="3"/>
        <v>1.8222124960051134</v>
      </c>
      <c r="U10" s="326">
        <f t="shared" si="4"/>
        <v>4</v>
      </c>
      <c r="X10" s="37">
        <f t="shared" si="5"/>
        <v>0.91110624800255668</v>
      </c>
    </row>
    <row r="11" spans="1:24" x14ac:dyDescent="0.2">
      <c r="A11" s="1"/>
      <c r="B11" s="9" t="s">
        <v>3</v>
      </c>
      <c r="C11" s="10"/>
      <c r="D11" s="33">
        <v>0.7964</v>
      </c>
      <c r="E11" s="29">
        <v>0.88280000000000003</v>
      </c>
      <c r="F11" s="29">
        <v>0.90720000000000001</v>
      </c>
      <c r="G11" s="29">
        <v>0.77213167146053052</v>
      </c>
      <c r="H11" s="38"/>
      <c r="I11" s="33">
        <v>0.73829999999999996</v>
      </c>
      <c r="J11" s="29"/>
      <c r="K11" s="29">
        <v>0.67030000000000001</v>
      </c>
      <c r="L11" s="29"/>
      <c r="M11" s="29"/>
      <c r="N11" s="209">
        <f>IF(N$7=0,0,SUM(LARGE(D11:H11,{1})))</f>
        <v>0.90720000000000001</v>
      </c>
      <c r="O11" s="210">
        <f>IF(O$7=0,0,SUM(LARGE(D11:H11,{2})))</f>
        <v>0.88280000000000003</v>
      </c>
      <c r="P11" s="211">
        <f>IF(P$7=0,0,SUM(LARGE(D11:H11,{3})))</f>
        <v>0</v>
      </c>
      <c r="Q11" s="212">
        <f t="shared" si="0"/>
        <v>0.73829999999999996</v>
      </c>
      <c r="R11" s="218">
        <f t="shared" si="1"/>
        <v>2.5282999999999998</v>
      </c>
      <c r="S11" s="219">
        <f t="shared" si="2"/>
        <v>4</v>
      </c>
      <c r="T11" s="325">
        <f t="shared" si="3"/>
        <v>1.79</v>
      </c>
      <c r="U11" s="326">
        <f t="shared" si="4"/>
        <v>5</v>
      </c>
      <c r="X11" s="37">
        <f t="shared" si="5"/>
        <v>0.89500000000000002</v>
      </c>
    </row>
    <row r="12" spans="1:24" x14ac:dyDescent="0.2">
      <c r="A12" s="1"/>
      <c r="B12" s="9" t="s">
        <v>44</v>
      </c>
      <c r="C12" s="10" t="s">
        <v>74</v>
      </c>
      <c r="D12" s="33">
        <v>0.77659999999999996</v>
      </c>
      <c r="E12" s="29">
        <v>0.73440000000000005</v>
      </c>
      <c r="F12" s="29">
        <v>0.1905</v>
      </c>
      <c r="G12" s="29">
        <v>0.78235858101629918</v>
      </c>
      <c r="H12" s="38"/>
      <c r="I12" s="33">
        <v>0.45800000000000002</v>
      </c>
      <c r="J12" s="29"/>
      <c r="K12" s="29">
        <v>0.2676</v>
      </c>
      <c r="L12" s="29"/>
      <c r="M12" s="29"/>
      <c r="N12" s="209">
        <f>IF(N$7=0,0,SUM(LARGE(D12:H12,{1})))</f>
        <v>0.78235858101629918</v>
      </c>
      <c r="O12" s="210">
        <f>IF(O$7=0,0,SUM(LARGE(D12:H12,{2})))</f>
        <v>0.77659999999999996</v>
      </c>
      <c r="P12" s="211">
        <f>IF(P$7=0,0,SUM(LARGE(D12:H12,{3})))</f>
        <v>0</v>
      </c>
      <c r="Q12" s="212">
        <f t="shared" si="0"/>
        <v>0.45800000000000002</v>
      </c>
      <c r="R12" s="218">
        <f t="shared" si="1"/>
        <v>2.0169585810162993</v>
      </c>
      <c r="S12" s="219">
        <f t="shared" si="2"/>
        <v>5</v>
      </c>
      <c r="T12" s="325">
        <f t="shared" si="3"/>
        <v>1.5589585810162991</v>
      </c>
      <c r="U12" s="326">
        <f t="shared" si="4"/>
        <v>8</v>
      </c>
      <c r="X12" s="37">
        <f t="shared" si="5"/>
        <v>0.77947929050814957</v>
      </c>
    </row>
    <row r="13" spans="1:24" x14ac:dyDescent="0.2">
      <c r="B13" s="9" t="s">
        <v>17</v>
      </c>
      <c r="C13" s="10"/>
      <c r="D13" s="33">
        <v>0</v>
      </c>
      <c r="E13" s="29">
        <v>0.82469999999999999</v>
      </c>
      <c r="F13" s="29">
        <v>1</v>
      </c>
      <c r="G13" s="29">
        <v>0.81080217321828063</v>
      </c>
      <c r="H13" s="38"/>
      <c r="I13" s="33"/>
      <c r="J13" s="29"/>
      <c r="K13" s="29"/>
      <c r="L13" s="29"/>
      <c r="M13" s="29"/>
      <c r="N13" s="209">
        <f>IF(N$7=0,0,SUM(LARGE(D13:H13,{1})))</f>
        <v>1</v>
      </c>
      <c r="O13" s="210">
        <f>IF(O$7=0,0,SUM(LARGE(D13:H13,{2})))</f>
        <v>0.82469999999999999</v>
      </c>
      <c r="P13" s="211">
        <f>IF(P$7=0,0,SUM(LARGE(D13:H13,{3})))</f>
        <v>0</v>
      </c>
      <c r="Q13" s="212">
        <f t="shared" si="0"/>
        <v>0</v>
      </c>
      <c r="R13" s="218">
        <f t="shared" si="1"/>
        <v>1.8247</v>
      </c>
      <c r="S13" s="219">
        <f t="shared" si="2"/>
        <v>6</v>
      </c>
      <c r="T13" s="325">
        <f t="shared" si="3"/>
        <v>1.8247</v>
      </c>
      <c r="U13" s="326">
        <f t="shared" si="4"/>
        <v>3</v>
      </c>
      <c r="X13" s="37">
        <f t="shared" si="5"/>
        <v>0.91234999999999999</v>
      </c>
    </row>
    <row r="14" spans="1:24" x14ac:dyDescent="0.2">
      <c r="A14" s="1"/>
      <c r="B14" s="9" t="s">
        <v>6</v>
      </c>
      <c r="C14" s="10"/>
      <c r="D14" s="33">
        <v>0.79059999999999997</v>
      </c>
      <c r="E14" s="29">
        <v>0.94099999999999995</v>
      </c>
      <c r="F14" s="29">
        <v>0</v>
      </c>
      <c r="G14" s="29">
        <v>0.84318738681154792</v>
      </c>
      <c r="H14" s="38"/>
      <c r="I14" s="33"/>
      <c r="J14" s="29"/>
      <c r="K14" s="29"/>
      <c r="L14" s="29"/>
      <c r="M14" s="29"/>
      <c r="N14" s="209">
        <f>IF(N$7=0,0,SUM(LARGE(D14:H14,{1})))</f>
        <v>0.94099999999999995</v>
      </c>
      <c r="O14" s="210">
        <f>IF(O$7=0,0,SUM(LARGE(D14:H14,{2})))</f>
        <v>0.84318738681154792</v>
      </c>
      <c r="P14" s="211">
        <f>IF(P$7=0,0,SUM(LARGE(D14:H14,{3})))</f>
        <v>0</v>
      </c>
      <c r="Q14" s="212">
        <f t="shared" si="0"/>
        <v>0</v>
      </c>
      <c r="R14" s="218">
        <f t="shared" si="1"/>
        <v>1.7841873868115479</v>
      </c>
      <c r="S14" s="219">
        <f t="shared" si="2"/>
        <v>7</v>
      </c>
      <c r="T14" s="325">
        <f t="shared" si="3"/>
        <v>1.7841873868115479</v>
      </c>
      <c r="U14" s="326">
        <f t="shared" si="4"/>
        <v>6</v>
      </c>
      <c r="X14" s="37">
        <f t="shared" si="5"/>
        <v>0.89209369340577394</v>
      </c>
    </row>
    <row r="15" spans="1:24" x14ac:dyDescent="0.2">
      <c r="A15" s="1"/>
      <c r="B15" s="9" t="s">
        <v>13</v>
      </c>
      <c r="C15" s="10" t="s">
        <v>74</v>
      </c>
      <c r="D15" s="33">
        <v>0.85119999999999996</v>
      </c>
      <c r="E15" s="29">
        <v>0</v>
      </c>
      <c r="F15" s="29">
        <v>0</v>
      </c>
      <c r="G15" s="29">
        <v>0.88004687333546394</v>
      </c>
      <c r="H15" s="38"/>
      <c r="I15" s="33"/>
      <c r="J15" s="29"/>
      <c r="K15" s="29"/>
      <c r="L15" s="29"/>
      <c r="M15" s="29"/>
      <c r="N15" s="209">
        <f>IF(N$7=0,0,SUM(LARGE(D15:H15,{1})))</f>
        <v>0.88004687333546394</v>
      </c>
      <c r="O15" s="210">
        <f>IF(O$7=0,0,SUM(LARGE(D15:H15,{2})))</f>
        <v>0.85119999999999996</v>
      </c>
      <c r="P15" s="211">
        <f>IF(P$7=0,0,SUM(LARGE(D15:H15,{3})))</f>
        <v>0</v>
      </c>
      <c r="Q15" s="212">
        <f t="shared" si="0"/>
        <v>0</v>
      </c>
      <c r="R15" s="218">
        <f t="shared" si="1"/>
        <v>1.731246873335464</v>
      </c>
      <c r="S15" s="219">
        <f t="shared" si="2"/>
        <v>8</v>
      </c>
      <c r="T15" s="325">
        <f t="shared" si="3"/>
        <v>1.731246873335464</v>
      </c>
      <c r="U15" s="326">
        <f t="shared" si="4"/>
        <v>7</v>
      </c>
      <c r="X15" s="37">
        <f t="shared" si="5"/>
        <v>0.865623436667732</v>
      </c>
    </row>
    <row r="16" spans="1:24" x14ac:dyDescent="0.2">
      <c r="A16" s="1"/>
      <c r="B16" s="9" t="s">
        <v>46</v>
      </c>
      <c r="C16" s="10" t="s">
        <v>74</v>
      </c>
      <c r="D16" s="33">
        <v>0.62819999999999998</v>
      </c>
      <c r="E16" s="29">
        <v>0</v>
      </c>
      <c r="F16" s="32">
        <v>0</v>
      </c>
      <c r="G16" s="29">
        <v>0.6940449557899222</v>
      </c>
      <c r="H16" s="38"/>
      <c r="I16" s="33"/>
      <c r="J16" s="29"/>
      <c r="K16" s="29"/>
      <c r="L16" s="29"/>
      <c r="M16" s="29"/>
      <c r="N16" s="209">
        <f>IF(N$7=0,0,SUM(LARGE(D16:H16,{1})))</f>
        <v>0.6940449557899222</v>
      </c>
      <c r="O16" s="210">
        <f>IF(O$7=0,0,SUM(LARGE(D16:H16,{2})))</f>
        <v>0.62819999999999998</v>
      </c>
      <c r="P16" s="211">
        <f>IF(P$7=0,0,SUM(LARGE(D16:H16,{3})))</f>
        <v>0</v>
      </c>
      <c r="Q16" s="212">
        <f t="shared" si="0"/>
        <v>0</v>
      </c>
      <c r="R16" s="218">
        <f t="shared" si="1"/>
        <v>1.3222449557899223</v>
      </c>
      <c r="S16" s="219">
        <f t="shared" si="2"/>
        <v>9</v>
      </c>
      <c r="T16" s="325">
        <f t="shared" si="3"/>
        <v>1.3222449557899223</v>
      </c>
      <c r="U16" s="326">
        <f t="shared" si="4"/>
        <v>9</v>
      </c>
      <c r="X16" s="37">
        <f t="shared" si="5"/>
        <v>0.66112247789496115</v>
      </c>
    </row>
    <row r="17" spans="1:30" x14ac:dyDescent="0.2">
      <c r="A17" s="1"/>
      <c r="B17" s="9" t="s">
        <v>7</v>
      </c>
      <c r="C17" s="10" t="s">
        <v>74</v>
      </c>
      <c r="D17" s="33">
        <v>0.48599999999999999</v>
      </c>
      <c r="E17" s="29">
        <v>0.56000000000000005</v>
      </c>
      <c r="F17" s="29">
        <v>0</v>
      </c>
      <c r="G17" s="29">
        <v>0</v>
      </c>
      <c r="H17" s="38"/>
      <c r="I17" s="33"/>
      <c r="J17" s="29"/>
      <c r="K17" s="29"/>
      <c r="L17" s="29"/>
      <c r="M17" s="29"/>
      <c r="N17" s="209">
        <f>IF(N$7=0,0,SUM(LARGE(D17:H17,{1})))</f>
        <v>0.56000000000000005</v>
      </c>
      <c r="O17" s="210">
        <f>IF(O$7=0,0,SUM(LARGE(D17:H17,{2})))</f>
        <v>0.48599999999999999</v>
      </c>
      <c r="P17" s="211">
        <f>IF(P$7=0,0,SUM(LARGE(D17:H17,{3})))</f>
        <v>0</v>
      </c>
      <c r="Q17" s="212">
        <f t="shared" si="0"/>
        <v>0</v>
      </c>
      <c r="R17" s="218">
        <f t="shared" si="1"/>
        <v>1.046</v>
      </c>
      <c r="S17" s="219">
        <f t="shared" si="2"/>
        <v>10</v>
      </c>
      <c r="T17" s="325">
        <f t="shared" si="3"/>
        <v>1.046</v>
      </c>
      <c r="U17" s="326">
        <f t="shared" si="4"/>
        <v>10</v>
      </c>
      <c r="X17" s="37">
        <f t="shared" si="5"/>
        <v>0.52300000000000002</v>
      </c>
    </row>
    <row r="18" spans="1:30" x14ac:dyDescent="0.2">
      <c r="A18" s="1"/>
      <c r="B18" s="9" t="s">
        <v>52</v>
      </c>
      <c r="C18" s="10" t="s">
        <v>74</v>
      </c>
      <c r="D18" s="33">
        <v>2.9899999999999999E-2</v>
      </c>
      <c r="E18" s="29">
        <v>0.68300000000000005</v>
      </c>
      <c r="F18" s="29">
        <v>0</v>
      </c>
      <c r="G18" s="29">
        <v>0</v>
      </c>
      <c r="H18" s="38"/>
      <c r="I18" s="33"/>
      <c r="J18" s="29"/>
      <c r="K18" s="29"/>
      <c r="L18" s="29"/>
      <c r="M18" s="29"/>
      <c r="N18" s="209">
        <f>IF(N$7=0,0,SUM(LARGE(D18:H18,{1})))</f>
        <v>0.68300000000000005</v>
      </c>
      <c r="O18" s="210">
        <f>IF(O$7=0,0,SUM(LARGE(D18:H18,{2})))</f>
        <v>2.9899999999999999E-2</v>
      </c>
      <c r="P18" s="211">
        <f>IF(P$7=0,0,SUM(LARGE(D18:H18,{3})))</f>
        <v>0</v>
      </c>
      <c r="Q18" s="212">
        <f t="shared" si="0"/>
        <v>0</v>
      </c>
      <c r="R18" s="218">
        <f t="shared" si="1"/>
        <v>0.71290000000000009</v>
      </c>
      <c r="S18" s="219">
        <f t="shared" si="2"/>
        <v>11</v>
      </c>
      <c r="T18" s="325">
        <f t="shared" si="3"/>
        <v>0.71290000000000009</v>
      </c>
      <c r="U18" s="326">
        <f t="shared" si="4"/>
        <v>11</v>
      </c>
      <c r="X18" s="37">
        <f t="shared" si="5"/>
        <v>0.35645000000000004</v>
      </c>
    </row>
    <row r="19" spans="1:30" x14ac:dyDescent="0.2">
      <c r="A19" s="1"/>
      <c r="B19" s="9" t="s">
        <v>45</v>
      </c>
      <c r="C19" s="10" t="s">
        <v>74</v>
      </c>
      <c r="D19" s="33">
        <v>0.65500000000000003</v>
      </c>
      <c r="E19" s="29">
        <v>0</v>
      </c>
      <c r="F19" s="29">
        <v>0</v>
      </c>
      <c r="G19" s="29">
        <v>0</v>
      </c>
      <c r="H19" s="38"/>
      <c r="I19" s="33"/>
      <c r="J19" s="29"/>
      <c r="K19" s="29"/>
      <c r="L19" s="29"/>
      <c r="M19" s="29"/>
      <c r="N19" s="209">
        <f>IF(N$7=0,0,SUM(LARGE(D19:H19,{1})))</f>
        <v>0.65500000000000003</v>
      </c>
      <c r="O19" s="210">
        <f>IF(O$7=0,0,SUM(LARGE(D19:H19,{2})))</f>
        <v>0</v>
      </c>
      <c r="P19" s="211">
        <f>IF(P$7=0,0,SUM(LARGE(D19:H19,{3})))</f>
        <v>0</v>
      </c>
      <c r="Q19" s="212">
        <f t="shared" si="0"/>
        <v>0</v>
      </c>
      <c r="R19" s="218">
        <f t="shared" si="1"/>
        <v>0.65500000000000003</v>
      </c>
      <c r="S19" s="219">
        <f t="shared" si="2"/>
        <v>12</v>
      </c>
      <c r="T19" s="325">
        <f t="shared" si="3"/>
        <v>0.65500000000000003</v>
      </c>
      <c r="U19" s="326">
        <f t="shared" si="4"/>
        <v>12</v>
      </c>
      <c r="X19" s="37">
        <f t="shared" si="5"/>
        <v>0.32750000000000001</v>
      </c>
    </row>
    <row r="20" spans="1:30" x14ac:dyDescent="0.2">
      <c r="B20" s="9" t="s">
        <v>40</v>
      </c>
      <c r="C20" s="10" t="s">
        <v>74</v>
      </c>
      <c r="D20" s="33">
        <v>0</v>
      </c>
      <c r="E20" s="29">
        <v>0.62829999999999997</v>
      </c>
      <c r="F20" s="29">
        <v>0</v>
      </c>
      <c r="G20" s="29">
        <v>0</v>
      </c>
      <c r="H20" s="38"/>
      <c r="I20" s="33"/>
      <c r="J20" s="29"/>
      <c r="K20" s="29"/>
      <c r="L20" s="29"/>
      <c r="M20" s="29"/>
      <c r="N20" s="209">
        <f>IF(N$7=0,0,SUM(LARGE(D20:H20,{1})))</f>
        <v>0.62829999999999997</v>
      </c>
      <c r="O20" s="210">
        <f>IF(O$7=0,0,SUM(LARGE(D20:H20,{2})))</f>
        <v>0</v>
      </c>
      <c r="P20" s="211">
        <f>IF(P$7=0,0,SUM(LARGE(D20:H20,{3})))</f>
        <v>0</v>
      </c>
      <c r="Q20" s="212">
        <f t="shared" si="0"/>
        <v>0</v>
      </c>
      <c r="R20" s="218">
        <f t="shared" si="1"/>
        <v>0.62829999999999997</v>
      </c>
      <c r="S20" s="219">
        <f t="shared" si="2"/>
        <v>13</v>
      </c>
      <c r="T20" s="325">
        <f t="shared" si="3"/>
        <v>0.62829999999999997</v>
      </c>
      <c r="U20" s="326">
        <f t="shared" si="4"/>
        <v>13</v>
      </c>
      <c r="X20" s="37">
        <f t="shared" si="5"/>
        <v>0.31414999999999998</v>
      </c>
    </row>
    <row r="21" spans="1:30" x14ac:dyDescent="0.2">
      <c r="A21" s="1"/>
      <c r="B21" s="9"/>
      <c r="C21" s="10"/>
      <c r="D21" s="33"/>
      <c r="E21" s="29"/>
      <c r="F21" s="29"/>
      <c r="G21" s="29"/>
      <c r="H21" s="38"/>
      <c r="I21" s="33"/>
      <c r="J21" s="29"/>
      <c r="K21" s="29"/>
      <c r="L21" s="29"/>
      <c r="M21" s="29"/>
      <c r="N21" s="209"/>
      <c r="O21" s="210"/>
      <c r="P21" s="211"/>
      <c r="Q21" s="212"/>
      <c r="R21" s="218"/>
      <c r="S21" s="219"/>
      <c r="T21" s="325">
        <f t="shared" si="3"/>
        <v>0</v>
      </c>
      <c r="U21" s="326">
        <f t="shared" si="4"/>
        <v>14</v>
      </c>
      <c r="X21" s="37">
        <f t="shared" si="5"/>
        <v>0</v>
      </c>
    </row>
    <row r="22" spans="1:30" x14ac:dyDescent="0.2">
      <c r="B22" s="9"/>
      <c r="C22" s="10"/>
      <c r="D22" s="39"/>
      <c r="E22" s="29"/>
      <c r="F22" s="29"/>
      <c r="G22" s="29"/>
      <c r="H22" s="38"/>
      <c r="I22" s="48"/>
      <c r="J22" s="49"/>
      <c r="K22" s="49"/>
      <c r="L22" s="49"/>
      <c r="M22" s="49"/>
      <c r="N22" s="209"/>
      <c r="O22" s="210"/>
      <c r="P22" s="211"/>
      <c r="Q22" s="212"/>
      <c r="R22" s="218"/>
      <c r="S22" s="219"/>
      <c r="T22" s="325">
        <f t="shared" si="3"/>
        <v>0</v>
      </c>
      <c r="U22" s="326">
        <f t="shared" si="4"/>
        <v>14</v>
      </c>
      <c r="X22" s="37">
        <f t="shared" si="5"/>
        <v>0</v>
      </c>
    </row>
    <row r="23" spans="1:30" x14ac:dyDescent="0.2">
      <c r="B23" s="9"/>
      <c r="C23" s="10"/>
      <c r="D23" s="39"/>
      <c r="E23" s="29"/>
      <c r="F23" s="29"/>
      <c r="G23" s="29"/>
      <c r="H23" s="38"/>
      <c r="I23" s="48"/>
      <c r="J23" s="49"/>
      <c r="K23" s="49"/>
      <c r="L23" s="49"/>
      <c r="M23" s="49"/>
      <c r="N23" s="225"/>
      <c r="O23" s="226"/>
      <c r="P23" s="227"/>
      <c r="Q23" s="228"/>
      <c r="R23" s="229"/>
      <c r="S23" s="219"/>
      <c r="T23" s="325">
        <f t="shared" si="3"/>
        <v>0</v>
      </c>
      <c r="U23" s="326">
        <f t="shared" si="4"/>
        <v>14</v>
      </c>
      <c r="X23" s="37">
        <f t="shared" si="5"/>
        <v>0</v>
      </c>
    </row>
    <row r="24" spans="1:30" x14ac:dyDescent="0.2">
      <c r="B24" s="9"/>
      <c r="C24" s="10"/>
      <c r="D24" s="39"/>
      <c r="E24" s="29"/>
      <c r="F24" s="29"/>
      <c r="G24" s="53"/>
      <c r="H24" s="38"/>
      <c r="I24" s="48"/>
      <c r="J24" s="49"/>
      <c r="K24" s="49"/>
      <c r="L24" s="49"/>
      <c r="M24" s="49"/>
      <c r="N24" s="225"/>
      <c r="O24" s="226"/>
      <c r="P24" s="227"/>
      <c r="Q24" s="228"/>
      <c r="R24" s="229"/>
      <c r="S24" s="219"/>
      <c r="T24" s="325">
        <f t="shared" si="3"/>
        <v>0</v>
      </c>
      <c r="U24" s="326">
        <f t="shared" si="4"/>
        <v>14</v>
      </c>
      <c r="X24" s="37">
        <f t="shared" si="5"/>
        <v>0</v>
      </c>
    </row>
    <row r="25" spans="1:30" x14ac:dyDescent="0.2">
      <c r="B25" s="9"/>
      <c r="C25" s="10"/>
      <c r="D25" s="39"/>
      <c r="E25" s="29"/>
      <c r="F25" s="29"/>
      <c r="G25" s="29"/>
      <c r="H25" s="38"/>
      <c r="I25" s="48"/>
      <c r="J25" s="49"/>
      <c r="K25" s="49"/>
      <c r="L25" s="49"/>
      <c r="M25" s="49"/>
      <c r="N25" s="225"/>
      <c r="O25" s="226"/>
      <c r="P25" s="227"/>
      <c r="Q25" s="228"/>
      <c r="R25" s="229"/>
      <c r="S25" s="219"/>
      <c r="T25" s="325">
        <f t="shared" si="3"/>
        <v>0</v>
      </c>
      <c r="U25" s="326">
        <f t="shared" si="4"/>
        <v>14</v>
      </c>
      <c r="X25" s="37">
        <f t="shared" si="5"/>
        <v>0</v>
      </c>
    </row>
    <row r="26" spans="1:30" x14ac:dyDescent="0.2">
      <c r="B26" s="9"/>
      <c r="C26" s="10"/>
      <c r="D26" s="39"/>
      <c r="E26" s="29"/>
      <c r="F26" s="29"/>
      <c r="G26" s="29"/>
      <c r="H26" s="38"/>
      <c r="I26" s="48"/>
      <c r="J26" s="49"/>
      <c r="K26" s="49"/>
      <c r="L26" s="49"/>
      <c r="M26" s="49"/>
      <c r="N26" s="225"/>
      <c r="O26" s="226"/>
      <c r="P26" s="227"/>
      <c r="Q26" s="228"/>
      <c r="R26" s="229"/>
      <c r="S26" s="219"/>
      <c r="T26" s="325">
        <f t="shared" si="3"/>
        <v>0</v>
      </c>
      <c r="U26" s="326">
        <f t="shared" si="4"/>
        <v>14</v>
      </c>
      <c r="X26" s="37">
        <f t="shared" si="5"/>
        <v>0</v>
      </c>
    </row>
    <row r="27" spans="1:30" x14ac:dyDescent="0.2">
      <c r="B27" s="9"/>
      <c r="C27" s="10"/>
      <c r="D27" s="39"/>
      <c r="E27" s="29"/>
      <c r="F27" s="29"/>
      <c r="G27" s="29"/>
      <c r="H27" s="38"/>
      <c r="I27" s="48"/>
      <c r="J27" s="49"/>
      <c r="K27" s="49"/>
      <c r="L27" s="49"/>
      <c r="M27" s="49"/>
      <c r="N27" s="225"/>
      <c r="O27" s="226"/>
      <c r="P27" s="227"/>
      <c r="Q27" s="228"/>
      <c r="R27" s="229"/>
      <c r="S27" s="219"/>
      <c r="T27" s="325">
        <f t="shared" si="3"/>
        <v>0</v>
      </c>
      <c r="U27" s="326">
        <f t="shared" si="4"/>
        <v>14</v>
      </c>
      <c r="X27" s="37">
        <f t="shared" si="5"/>
        <v>0</v>
      </c>
    </row>
    <row r="28" spans="1:30" ht="13.5" thickBot="1" x14ac:dyDescent="0.25">
      <c r="B28" s="11"/>
      <c r="C28" s="14"/>
      <c r="D28" s="50"/>
      <c r="E28" s="42"/>
      <c r="F28" s="42"/>
      <c r="G28" s="42"/>
      <c r="H28" s="43"/>
      <c r="I28" s="50"/>
      <c r="J28" s="42"/>
      <c r="K28" s="42"/>
      <c r="L28" s="42"/>
      <c r="M28" s="42"/>
      <c r="N28" s="236"/>
      <c r="O28" s="237"/>
      <c r="P28" s="238"/>
      <c r="Q28" s="239"/>
      <c r="R28" s="240"/>
      <c r="S28" s="241"/>
      <c r="T28" s="327">
        <f t="shared" si="3"/>
        <v>0</v>
      </c>
      <c r="U28" s="328">
        <f t="shared" si="4"/>
        <v>14</v>
      </c>
      <c r="X28" s="37">
        <f t="shared" si="5"/>
        <v>0</v>
      </c>
    </row>
    <row r="29" spans="1:30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30" x14ac:dyDescent="0.2">
      <c r="A30" s="1"/>
      <c r="B30" s="1"/>
      <c r="C30" s="1"/>
      <c r="D30" s="1" t="s">
        <v>411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37"/>
      <c r="R30" s="129"/>
      <c r="T30" s="1"/>
    </row>
    <row r="31" spans="1:30" ht="13.5" thickBot="1" x14ac:dyDescent="0.25">
      <c r="A31" s="1"/>
      <c r="M31" s="1"/>
      <c r="N31" s="1"/>
      <c r="O31" s="1"/>
      <c r="P31" s="1"/>
      <c r="Q31" s="137"/>
      <c r="R31" s="129"/>
      <c r="T31" s="1"/>
    </row>
    <row r="32" spans="1:30" x14ac:dyDescent="0.2">
      <c r="A32" s="1"/>
      <c r="B32" s="6" t="s">
        <v>85</v>
      </c>
      <c r="C32" s="8"/>
      <c r="D32" s="146"/>
      <c r="E32" s="7"/>
      <c r="F32" s="7"/>
      <c r="G32" s="7"/>
      <c r="H32" s="7"/>
      <c r="I32" s="142"/>
      <c r="J32" s="126"/>
      <c r="M32" s="101"/>
      <c r="N32" s="101"/>
      <c r="O32" s="101"/>
      <c r="P32" s="101"/>
      <c r="Q32" s="138"/>
      <c r="R32" s="130"/>
      <c r="S32" s="123"/>
      <c r="T32" s="101"/>
      <c r="U32" s="101"/>
      <c r="V32" s="101"/>
      <c r="W32" s="101"/>
      <c r="X32" s="102"/>
      <c r="Y32" s="101"/>
      <c r="Z32" s="101"/>
      <c r="AA32" s="101"/>
      <c r="AB32" s="101"/>
      <c r="AC32" s="101"/>
      <c r="AD32" s="101"/>
    </row>
    <row r="33" spans="1:30" x14ac:dyDescent="0.2">
      <c r="A33" s="1"/>
      <c r="B33" s="9" t="s">
        <v>1</v>
      </c>
      <c r="C33" s="10"/>
      <c r="D33" s="147" t="str">
        <f t="shared" ref="D33:H34" si="6">D6</f>
        <v>Odense</v>
      </c>
      <c r="E33" s="147" t="str">
        <f t="shared" si="6"/>
        <v>Herning</v>
      </c>
      <c r="F33" s="147" t="str">
        <f t="shared" si="6"/>
        <v>Fuglebjerg</v>
      </c>
      <c r="G33" s="147" t="str">
        <f t="shared" si="6"/>
        <v>SwingingDK</v>
      </c>
      <c r="H33" s="147" t="str">
        <f t="shared" si="6"/>
        <v xml:space="preserve"> </v>
      </c>
      <c r="I33" s="162" t="s">
        <v>42</v>
      </c>
      <c r="J33" s="127" t="s">
        <v>15</v>
      </c>
      <c r="M33" s="101"/>
      <c r="N33" s="101"/>
      <c r="O33" s="101"/>
      <c r="P33" s="101"/>
      <c r="Q33" s="138"/>
      <c r="R33" s="130"/>
      <c r="S33" s="123"/>
      <c r="T33" s="101"/>
      <c r="U33" s="101"/>
      <c r="V33" s="101"/>
      <c r="W33" s="101"/>
      <c r="X33" s="102"/>
      <c r="Y33" s="103"/>
      <c r="Z33" s="101"/>
      <c r="AA33" s="101"/>
      <c r="AB33" s="101"/>
      <c r="AC33" s="101"/>
      <c r="AD33" s="101"/>
    </row>
    <row r="34" spans="1:30" ht="13.5" thickBot="1" x14ac:dyDescent="0.25">
      <c r="A34" s="1"/>
      <c r="B34" s="22"/>
      <c r="C34" s="149"/>
      <c r="D34" s="147" t="str">
        <f t="shared" si="6"/>
        <v>2. April</v>
      </c>
      <c r="E34" s="147" t="str">
        <f t="shared" si="6"/>
        <v>30. April</v>
      </c>
      <c r="F34" s="147" t="str">
        <f t="shared" si="6"/>
        <v>28. Maj</v>
      </c>
      <c r="G34" s="147" t="str">
        <f t="shared" si="6"/>
        <v>3-4. Sep</v>
      </c>
      <c r="H34" s="147" t="str">
        <f t="shared" si="6"/>
        <v xml:space="preserve"> </v>
      </c>
      <c r="I34" s="163"/>
      <c r="J34" s="128"/>
      <c r="M34" s="101"/>
      <c r="N34" s="101"/>
      <c r="O34" s="101"/>
      <c r="P34" s="101"/>
      <c r="Q34" s="138"/>
      <c r="R34" s="130"/>
      <c r="S34" s="123"/>
      <c r="T34" s="101"/>
      <c r="U34" s="101"/>
      <c r="V34" s="101"/>
      <c r="W34" s="101"/>
      <c r="X34" s="102"/>
      <c r="Y34" s="103"/>
      <c r="Z34" s="101"/>
      <c r="AA34" s="101"/>
      <c r="AB34" s="101"/>
      <c r="AC34" s="101"/>
      <c r="AD34" s="101"/>
    </row>
    <row r="35" spans="1:30" s="105" customFormat="1" x14ac:dyDescent="0.2">
      <c r="A35" s="104"/>
      <c r="B35" s="30" t="str">
        <f>IF($C$15="s",B$15,"")</f>
        <v>Jan Rindahl</v>
      </c>
      <c r="C35" s="151" t="str">
        <f>IF($C$15="s",C$15,"")</f>
        <v>s</v>
      </c>
      <c r="D35" s="30">
        <f>IF($C$15="s",D$15,0)</f>
        <v>0.85119999999999996</v>
      </c>
      <c r="E35" s="31">
        <f>IF($C$15="s",E$15,0)</f>
        <v>0</v>
      </c>
      <c r="F35" s="31">
        <f>IF($C$15="s",F$15,0)</f>
        <v>0</v>
      </c>
      <c r="G35" s="151">
        <f>IF($C$15="s",G$15,0)</f>
        <v>0.88004687333546394</v>
      </c>
      <c r="H35" s="151">
        <f>IF($C$15="s",H$15,0)</f>
        <v>0</v>
      </c>
      <c r="I35" s="157">
        <f>SUM(LARGE(D35:H35,{1}))</f>
        <v>0.88004687333546394</v>
      </c>
      <c r="J35" s="154">
        <f t="shared" ref="J35:J55" si="7">RANK(I35,$I$35:$I$55)</f>
        <v>1</v>
      </c>
      <c r="K35"/>
      <c r="L35"/>
      <c r="Q35" s="139"/>
      <c r="R35" s="131"/>
      <c r="S35" s="124"/>
    </row>
    <row r="36" spans="1:30" s="105" customFormat="1" x14ac:dyDescent="0.2">
      <c r="A36" s="104"/>
      <c r="B36" s="28" t="str">
        <f>IF($C$12="s",B$12,"")</f>
        <v>Allan Olsen</v>
      </c>
      <c r="C36" s="152" t="str">
        <f>IF($C$12="s",C$12,"")</f>
        <v>s</v>
      </c>
      <c r="D36" s="28">
        <f>IF($C$12="s",D$12,0)</f>
        <v>0.77659999999999996</v>
      </c>
      <c r="E36" s="29">
        <f>IF($C$12="s",E$12,0)</f>
        <v>0.73440000000000005</v>
      </c>
      <c r="F36" s="29">
        <f>IF($C$12="s",F$12,0)</f>
        <v>0.1905</v>
      </c>
      <c r="G36" s="152">
        <f>IF($C$12="s",G$12,0)</f>
        <v>0.78235858101629918</v>
      </c>
      <c r="H36" s="152">
        <f>IF($C$12="s",H$12,0)</f>
        <v>0</v>
      </c>
      <c r="I36" s="150">
        <f>SUM(LARGE(D36:H36,{1}))</f>
        <v>0.78235858101629918</v>
      </c>
      <c r="J36" s="155">
        <f t="shared" si="7"/>
        <v>2</v>
      </c>
      <c r="K36"/>
      <c r="L36"/>
      <c r="Q36" s="139"/>
      <c r="R36" s="131"/>
      <c r="S36" s="124"/>
    </row>
    <row r="37" spans="1:30" s="105" customFormat="1" x14ac:dyDescent="0.2">
      <c r="A37" s="104"/>
      <c r="B37" s="28" t="str">
        <f>IF($C$16="s",B$16,"")</f>
        <v>Samuel Sonne</v>
      </c>
      <c r="C37" s="152" t="str">
        <f>IF($C$16="s",C$16,"")</f>
        <v>s</v>
      </c>
      <c r="D37" s="28">
        <f>IF($C$16="s",D$16,0)</f>
        <v>0.62819999999999998</v>
      </c>
      <c r="E37" s="29">
        <f>IF($C$16="s",E$16,0)</f>
        <v>0</v>
      </c>
      <c r="F37" s="29">
        <f>IF($C$16="s",F$16,0)</f>
        <v>0</v>
      </c>
      <c r="G37" s="152">
        <f>IF($C$16="s",G$16,0)</f>
        <v>0.6940449557899222</v>
      </c>
      <c r="H37" s="152">
        <f>IF($C$16="s",H$16,0)</f>
        <v>0</v>
      </c>
      <c r="I37" s="150">
        <f>SUM(LARGE(D37:H37,{1}))</f>
        <v>0.6940449557899222</v>
      </c>
      <c r="J37" s="155">
        <f t="shared" si="7"/>
        <v>3</v>
      </c>
      <c r="K37"/>
      <c r="L37"/>
      <c r="Q37" s="139"/>
      <c r="R37" s="131"/>
      <c r="S37" s="124"/>
    </row>
    <row r="38" spans="1:30" s="105" customFormat="1" x14ac:dyDescent="0.2">
      <c r="A38" s="104"/>
      <c r="B38" s="28" t="str">
        <f>IF($C$18="s",B$18,"")</f>
        <v>Claus Møller Jensen</v>
      </c>
      <c r="C38" s="152" t="str">
        <f>IF($C$18="s",C$18,"")</f>
        <v>s</v>
      </c>
      <c r="D38" s="28">
        <f>IF($C$18="s",D$18,0)</f>
        <v>2.9899999999999999E-2</v>
      </c>
      <c r="E38" s="29">
        <f>IF($C$18="s",E$18,0)</f>
        <v>0.68300000000000005</v>
      </c>
      <c r="F38" s="29">
        <f>IF($C$18="s",F$18,0)</f>
        <v>0</v>
      </c>
      <c r="G38" s="152">
        <f>IF($C$18="s",G$18,0)</f>
        <v>0</v>
      </c>
      <c r="H38" s="152">
        <f>IF($C$18="s",H$18,0)</f>
        <v>0</v>
      </c>
      <c r="I38" s="150">
        <f>SUM(LARGE(D38:H38,{1}))</f>
        <v>0.68300000000000005</v>
      </c>
      <c r="J38" s="155">
        <f t="shared" si="7"/>
        <v>4</v>
      </c>
      <c r="K38"/>
      <c r="L38"/>
      <c r="Q38" s="139"/>
      <c r="R38" s="131"/>
      <c r="S38" s="124"/>
    </row>
    <row r="39" spans="1:30" x14ac:dyDescent="0.2">
      <c r="B39" s="28" t="str">
        <f>IF($C$19="s",B$19,"")</f>
        <v>Frank Nørgaard</v>
      </c>
      <c r="C39" s="152" t="str">
        <f>IF($C$19="s",C$19,"")</f>
        <v>s</v>
      </c>
      <c r="D39" s="28">
        <f>IF($C$19="s",D$19,0)</f>
        <v>0.65500000000000003</v>
      </c>
      <c r="E39" s="29">
        <f>IF($C$19="s",E$19,0)</f>
        <v>0</v>
      </c>
      <c r="F39" s="29">
        <f>IF($C$19="s",F$19,0)</f>
        <v>0</v>
      </c>
      <c r="G39" s="152">
        <f>IF($C$19="s",G$19,0)</f>
        <v>0</v>
      </c>
      <c r="H39" s="152">
        <f>IF($C$19="s",H$19,0)</f>
        <v>0</v>
      </c>
      <c r="I39" s="150">
        <f>SUM(LARGE(D39:H39,{1}))</f>
        <v>0.65500000000000003</v>
      </c>
      <c r="J39" s="155">
        <f t="shared" si="7"/>
        <v>5</v>
      </c>
    </row>
    <row r="40" spans="1:30" x14ac:dyDescent="0.2">
      <c r="A40" s="1"/>
      <c r="B40" s="28" t="str">
        <f>IF($C$20="s",B$20,"")</f>
        <v>Leif Møller</v>
      </c>
      <c r="C40" s="152" t="str">
        <f>IF($C$20="s",C$20,"")</f>
        <v>s</v>
      </c>
      <c r="D40" s="28">
        <f>IF($C$20="s",D$20,0)</f>
        <v>0</v>
      </c>
      <c r="E40" s="29">
        <f>IF($C$20="s",E$20,0)</f>
        <v>0.62829999999999997</v>
      </c>
      <c r="F40" s="29">
        <f>IF($C$20="s",F$20,0)</f>
        <v>0</v>
      </c>
      <c r="G40" s="152">
        <f>IF($C$20="s",G$20,0)</f>
        <v>0</v>
      </c>
      <c r="H40" s="152">
        <f>IF($C$20="s",H$20,0)</f>
        <v>0</v>
      </c>
      <c r="I40" s="150">
        <f>SUM(LARGE(D40:H40,{1}))</f>
        <v>0.62829999999999997</v>
      </c>
      <c r="J40" s="155">
        <f t="shared" si="7"/>
        <v>6</v>
      </c>
      <c r="M40" s="101"/>
      <c r="N40" s="101"/>
      <c r="O40" s="101"/>
      <c r="P40" s="101"/>
      <c r="Q40" s="138"/>
      <c r="R40" s="130"/>
      <c r="S40" s="123"/>
      <c r="T40" s="101"/>
      <c r="U40" s="101"/>
      <c r="V40" s="101"/>
      <c r="W40" s="101"/>
      <c r="X40" s="102"/>
      <c r="Y40" s="103"/>
      <c r="Z40" s="101"/>
      <c r="AA40" s="101"/>
      <c r="AB40" s="101"/>
      <c r="AC40" s="101"/>
      <c r="AD40" s="101"/>
    </row>
    <row r="41" spans="1:30" s="105" customFormat="1" x14ac:dyDescent="0.2">
      <c r="A41" s="104"/>
      <c r="B41" s="28" t="str">
        <f>IF($C$17="s",B$17,"")</f>
        <v xml:space="preserve">Christian Christensen </v>
      </c>
      <c r="C41" s="152" t="str">
        <f>IF($C$17="s",C$17,"")</f>
        <v>s</v>
      </c>
      <c r="D41" s="28">
        <f>IF($C$17="s",D$17,0)</f>
        <v>0.48599999999999999</v>
      </c>
      <c r="E41" s="29">
        <f>IF($C$17="s",E$17,0)</f>
        <v>0.56000000000000005</v>
      </c>
      <c r="F41" s="29">
        <f>IF($C$17="s",F$17,0)</f>
        <v>0</v>
      </c>
      <c r="G41" s="152">
        <f>IF($C$17="s",G$17,0)</f>
        <v>0</v>
      </c>
      <c r="H41" s="152">
        <f>IF($C$17="s",H$17,0)</f>
        <v>0</v>
      </c>
      <c r="I41" s="150">
        <f>SUM(LARGE(D41:H41,{1}))</f>
        <v>0.56000000000000005</v>
      </c>
      <c r="J41" s="155">
        <f t="shared" si="7"/>
        <v>7</v>
      </c>
      <c r="K41"/>
      <c r="L41"/>
      <c r="Q41" s="139"/>
      <c r="R41" s="131"/>
      <c r="S41" s="124"/>
    </row>
    <row r="42" spans="1:30" s="105" customFormat="1" x14ac:dyDescent="0.2">
      <c r="A42" s="104"/>
      <c r="B42" s="28" t="str">
        <f>IF($C$8="s",B$8,"")</f>
        <v/>
      </c>
      <c r="C42" s="152" t="str">
        <f>IF($C$8="s",C$8,"")</f>
        <v/>
      </c>
      <c r="D42" s="28">
        <f>IF($C$8="s",D$8,0)</f>
        <v>0</v>
      </c>
      <c r="E42" s="29">
        <f>IF($C$8="s",E$8,0)</f>
        <v>0</v>
      </c>
      <c r="F42" s="29">
        <f>IF($C$8="s",F$8,0)</f>
        <v>0</v>
      </c>
      <c r="G42" s="152">
        <f>IF($C$8="s",G$8,0)</f>
        <v>0</v>
      </c>
      <c r="H42" s="152">
        <f>IF($C$8="s",H$8,0)</f>
        <v>0</v>
      </c>
      <c r="I42" s="150">
        <f>SUM(LARGE(D42:H42,{1}))</f>
        <v>0</v>
      </c>
      <c r="J42" s="155">
        <f t="shared" si="7"/>
        <v>8</v>
      </c>
      <c r="K42"/>
      <c r="L42"/>
      <c r="Q42" s="139"/>
      <c r="R42" s="131"/>
      <c r="S42" s="124"/>
    </row>
    <row r="43" spans="1:30" s="105" customFormat="1" x14ac:dyDescent="0.2">
      <c r="A43" s="104"/>
      <c r="B43" s="28" t="str">
        <f>IF($C$9="s",B$9,"")</f>
        <v/>
      </c>
      <c r="C43" s="152" t="str">
        <f>IF($C$9="s",C$9,"")</f>
        <v/>
      </c>
      <c r="D43" s="28">
        <f>IF($C$9="s",D$9,0)</f>
        <v>0</v>
      </c>
      <c r="E43" s="29">
        <f>IF($C$9="s",E$9,0)</f>
        <v>0</v>
      </c>
      <c r="F43" s="29">
        <f>IF($C$9="s",F$9,0)</f>
        <v>0</v>
      </c>
      <c r="G43" s="152">
        <f>IF($C$9="s",G$9,0)</f>
        <v>0</v>
      </c>
      <c r="H43" s="152">
        <f>IF($C$9="s",H$9,0)</f>
        <v>0</v>
      </c>
      <c r="I43" s="150">
        <f>SUM(LARGE(D43:H43,{1}))</f>
        <v>0</v>
      </c>
      <c r="J43" s="155">
        <f t="shared" si="7"/>
        <v>8</v>
      </c>
      <c r="K43"/>
      <c r="L43"/>
      <c r="Q43" s="139"/>
      <c r="R43" s="131"/>
      <c r="S43" s="124"/>
    </row>
    <row r="44" spans="1:30" x14ac:dyDescent="0.2">
      <c r="A44" s="1"/>
      <c r="B44" s="28" t="str">
        <f>IF($C$13="s",B$13,"")</f>
        <v/>
      </c>
      <c r="C44" s="152" t="str">
        <f>IF($C$13="s",C$13,"")</f>
        <v/>
      </c>
      <c r="D44" s="28">
        <f>IF($C$13="s",D$13,0)</f>
        <v>0</v>
      </c>
      <c r="E44" s="29">
        <f>IF($C$13="s",E$13,0)</f>
        <v>0</v>
      </c>
      <c r="F44" s="29">
        <f>IF($C$13="s",F$13,0)</f>
        <v>0</v>
      </c>
      <c r="G44" s="152">
        <f>IF($C$13="s",G$13,0)</f>
        <v>0</v>
      </c>
      <c r="H44" s="152">
        <f>IF($C$13="s",H$13,0)</f>
        <v>0</v>
      </c>
      <c r="I44" s="150">
        <f>SUM(LARGE(D44:H44,{1}))</f>
        <v>0</v>
      </c>
      <c r="J44" s="155">
        <f t="shared" si="7"/>
        <v>8</v>
      </c>
      <c r="M44" s="101"/>
      <c r="N44" s="101"/>
      <c r="O44" s="101"/>
      <c r="P44" s="101"/>
      <c r="Q44" s="138"/>
      <c r="R44" s="130"/>
      <c r="S44" s="123"/>
      <c r="T44" s="101"/>
      <c r="U44" s="101"/>
      <c r="V44" s="101"/>
      <c r="W44" s="101"/>
      <c r="X44" s="102"/>
      <c r="Y44" s="103"/>
      <c r="Z44" s="101"/>
      <c r="AA44" s="101"/>
      <c r="AB44" s="101"/>
      <c r="AC44" s="101"/>
      <c r="AD44" s="101"/>
    </row>
    <row r="45" spans="1:30" s="105" customFormat="1" x14ac:dyDescent="0.2">
      <c r="A45" s="104"/>
      <c r="B45" s="28" t="str">
        <f>IF($C$10="s",B$10,"")</f>
        <v/>
      </c>
      <c r="C45" s="152" t="str">
        <f>IF($C$10="s",C$10,"")</f>
        <v/>
      </c>
      <c r="D45" s="28">
        <f>IF($C$10="s",D$10,0)</f>
        <v>0</v>
      </c>
      <c r="E45" s="29">
        <f>IF($C$10="s",E$10,0)</f>
        <v>0</v>
      </c>
      <c r="F45" s="29">
        <f>IF($C$10="s",F$10,0)</f>
        <v>0</v>
      </c>
      <c r="G45" s="152">
        <f>IF($C$10="s",G$10,0)</f>
        <v>0</v>
      </c>
      <c r="H45" s="152">
        <f>IF($C$10="s",H$10,0)</f>
        <v>0</v>
      </c>
      <c r="I45" s="150">
        <f>SUM(LARGE(D45:H45,{1}))</f>
        <v>0</v>
      </c>
      <c r="J45" s="155">
        <f t="shared" si="7"/>
        <v>8</v>
      </c>
      <c r="K45"/>
      <c r="L45"/>
      <c r="Q45" s="139"/>
      <c r="R45" s="131"/>
      <c r="S45" s="124"/>
    </row>
    <row r="46" spans="1:30" s="105" customFormat="1" x14ac:dyDescent="0.2">
      <c r="A46" s="104"/>
      <c r="B46" s="28" t="str">
        <f>IF($C$11="s",B$11,"")</f>
        <v/>
      </c>
      <c r="C46" s="152" t="str">
        <f>IF($C$11="s",C$11,"")</f>
        <v/>
      </c>
      <c r="D46" s="28">
        <f>IF($C$11="s",D$11,0)</f>
        <v>0</v>
      </c>
      <c r="E46" s="29">
        <f>IF($C$11="s",E$11,0)</f>
        <v>0</v>
      </c>
      <c r="F46" s="29">
        <f>IF($C$11="s",F$11,0)</f>
        <v>0</v>
      </c>
      <c r="G46" s="152">
        <f>IF($C$11="s",G$11,0)</f>
        <v>0</v>
      </c>
      <c r="H46" s="152">
        <f>IF($C$11="s",H$11,0)</f>
        <v>0</v>
      </c>
      <c r="I46" s="150">
        <f>SUM(LARGE(D46:H46,{1}))</f>
        <v>0</v>
      </c>
      <c r="J46" s="155">
        <f t="shared" si="7"/>
        <v>8</v>
      </c>
      <c r="K46"/>
      <c r="L46"/>
      <c r="Q46" s="139"/>
      <c r="R46" s="131"/>
      <c r="S46" s="124"/>
    </row>
    <row r="47" spans="1:30" x14ac:dyDescent="0.2">
      <c r="A47" s="1"/>
      <c r="B47" s="28" t="str">
        <f>IF($C$14="s",B$14,"")</f>
        <v/>
      </c>
      <c r="C47" s="152" t="str">
        <f>IF($C$14="s",C$14,"")</f>
        <v/>
      </c>
      <c r="D47" s="28">
        <f>IF($C$14="s",D$14,0)</f>
        <v>0</v>
      </c>
      <c r="E47" s="29">
        <f>IF($C$14="s",E$14,0)</f>
        <v>0</v>
      </c>
      <c r="F47" s="29">
        <f>IF($C$14="s",F$14,0)</f>
        <v>0</v>
      </c>
      <c r="G47" s="152">
        <f>IF($C$14="s",G$14,0)</f>
        <v>0</v>
      </c>
      <c r="H47" s="152">
        <f>IF($C$14="s",H$14,0)</f>
        <v>0</v>
      </c>
      <c r="I47" s="150">
        <f>SUM(LARGE(D47:H47,{1}))</f>
        <v>0</v>
      </c>
      <c r="J47" s="155">
        <f t="shared" si="7"/>
        <v>8</v>
      </c>
      <c r="M47" s="101"/>
      <c r="N47" s="101"/>
      <c r="O47" s="101"/>
      <c r="P47" s="101"/>
      <c r="Q47" s="138"/>
      <c r="R47" s="130"/>
      <c r="S47" s="123"/>
      <c r="T47" s="101"/>
      <c r="U47" s="101"/>
      <c r="V47" s="101"/>
      <c r="W47" s="101"/>
      <c r="X47" s="102"/>
      <c r="Y47" s="103"/>
      <c r="Z47" s="101"/>
      <c r="AA47" s="101"/>
      <c r="AB47" s="101"/>
      <c r="AC47" s="101"/>
      <c r="AD47" s="101"/>
    </row>
    <row r="48" spans="1:30" x14ac:dyDescent="0.2">
      <c r="B48" s="28" t="str">
        <f>IF($C$21="s",B$21,"")</f>
        <v/>
      </c>
      <c r="C48" s="152" t="str">
        <f>IF($C$21="s",C$21,"")</f>
        <v/>
      </c>
      <c r="D48" s="28">
        <f>IF($C$21="s",D$21,0)</f>
        <v>0</v>
      </c>
      <c r="E48" s="29">
        <f>IF($C$21="s",E$21,0)</f>
        <v>0</v>
      </c>
      <c r="F48" s="29">
        <f>IF($C$21="s",F$21,0)</f>
        <v>0</v>
      </c>
      <c r="G48" s="152">
        <f>IF($C$21="s",G$21,0)</f>
        <v>0</v>
      </c>
      <c r="H48" s="152">
        <f>IF($C$21="s",H$21,0)</f>
        <v>0</v>
      </c>
      <c r="I48" s="150">
        <f>SUM(LARGE(D48:H48,{1}))</f>
        <v>0</v>
      </c>
      <c r="J48" s="155">
        <f t="shared" si="7"/>
        <v>8</v>
      </c>
    </row>
    <row r="49" spans="1:30" x14ac:dyDescent="0.2">
      <c r="A49" s="1"/>
      <c r="B49" s="28" t="str">
        <f>IF($C$22="s",B$22,"")</f>
        <v/>
      </c>
      <c r="C49" s="152" t="str">
        <f>IF($C$22="s",C$22,"")</f>
        <v/>
      </c>
      <c r="D49" s="28">
        <f>IF($C$22="s",D$22,0)</f>
        <v>0</v>
      </c>
      <c r="E49" s="29">
        <f>IF($C$22="s",E$22,0)</f>
        <v>0</v>
      </c>
      <c r="F49" s="29">
        <f>IF($C$22="s",F$22,0)</f>
        <v>0</v>
      </c>
      <c r="G49" s="152">
        <f>IF($C$22="s",G$22,0)</f>
        <v>0</v>
      </c>
      <c r="H49" s="152">
        <f>IF($C$22="s",H$22,0)</f>
        <v>0</v>
      </c>
      <c r="I49" s="150">
        <f>SUM(LARGE(D49:H49,{1}))</f>
        <v>0</v>
      </c>
      <c r="J49" s="155">
        <f t="shared" si="7"/>
        <v>8</v>
      </c>
      <c r="K49" s="54"/>
      <c r="L49" s="54"/>
      <c r="M49" s="101"/>
      <c r="N49" s="101"/>
      <c r="O49" s="101"/>
      <c r="P49" s="101"/>
      <c r="Q49" s="138"/>
      <c r="R49" s="130"/>
      <c r="S49" s="123"/>
      <c r="T49" s="101"/>
      <c r="U49" s="101"/>
      <c r="V49" s="101"/>
      <c r="W49" s="101"/>
      <c r="X49" s="102"/>
      <c r="Y49" s="103"/>
      <c r="Z49" s="101"/>
      <c r="AA49" s="101"/>
      <c r="AB49" s="101"/>
      <c r="AC49" s="101"/>
      <c r="AD49" s="101"/>
    </row>
    <row r="50" spans="1:30" x14ac:dyDescent="0.2">
      <c r="B50" s="28" t="str">
        <f>IF($C$23="s",B$23,"")</f>
        <v/>
      </c>
      <c r="C50" s="152" t="str">
        <f>IF($C$23="s",C$23,"")</f>
        <v/>
      </c>
      <c r="D50" s="28">
        <f>IF($C$23="s",D$23,0)</f>
        <v>0</v>
      </c>
      <c r="E50" s="29">
        <f>IF($C$23="s",E$23,0)</f>
        <v>0</v>
      </c>
      <c r="F50" s="29">
        <f>IF($C$23="s",F$23,0)</f>
        <v>0</v>
      </c>
      <c r="G50" s="152">
        <f>IF($C$23="s",G$23,0)</f>
        <v>0</v>
      </c>
      <c r="H50" s="152">
        <f>IF($C$23="s",H$23,0)</f>
        <v>0</v>
      </c>
      <c r="I50" s="150">
        <f>SUM(LARGE(D50:H50,{1}))</f>
        <v>0</v>
      </c>
      <c r="J50" s="155">
        <f t="shared" si="7"/>
        <v>8</v>
      </c>
      <c r="K50" s="54"/>
      <c r="L50" s="54"/>
    </row>
    <row r="51" spans="1:30" x14ac:dyDescent="0.2">
      <c r="B51" s="28" t="str">
        <f>IF($C$24="s",B$24,"")</f>
        <v/>
      </c>
      <c r="C51" s="152" t="str">
        <f>IF($C$24="s",C$24,"")</f>
        <v/>
      </c>
      <c r="D51" s="28">
        <f>IF($C$24="s",D$24,0)</f>
        <v>0</v>
      </c>
      <c r="E51" s="29">
        <f>IF($C$24="s",E$24,0)</f>
        <v>0</v>
      </c>
      <c r="F51" s="29">
        <f>IF($C$24="s",F$24,0)</f>
        <v>0</v>
      </c>
      <c r="G51" s="152">
        <f>IF($C$24="s",G$24,0)</f>
        <v>0</v>
      </c>
      <c r="H51" s="152">
        <f>IF($C$24="s",H$24,0)</f>
        <v>0</v>
      </c>
      <c r="I51" s="150">
        <f>SUM(LARGE(D51:H51,{1}))</f>
        <v>0</v>
      </c>
      <c r="J51" s="155">
        <f t="shared" si="7"/>
        <v>8</v>
      </c>
      <c r="K51" s="54"/>
      <c r="L51" s="54"/>
    </row>
    <row r="52" spans="1:30" x14ac:dyDescent="0.2">
      <c r="B52" s="28" t="str">
        <f>IF($C$25="s",B$25,"")</f>
        <v/>
      </c>
      <c r="C52" s="152" t="str">
        <f>IF($C$25="s",C$25,"")</f>
        <v/>
      </c>
      <c r="D52" s="28">
        <f>IF($C$25="s",D$25,0)</f>
        <v>0</v>
      </c>
      <c r="E52" s="29">
        <f>IF($C$25="s",E$25,0)</f>
        <v>0</v>
      </c>
      <c r="F52" s="29">
        <f>IF($C$25="s",F$25,0)</f>
        <v>0</v>
      </c>
      <c r="G52" s="152">
        <f>IF($C$25="s",G$25,0)</f>
        <v>0</v>
      </c>
      <c r="H52" s="152">
        <f>IF($C$25="s",H$25,0)</f>
        <v>0</v>
      </c>
      <c r="I52" s="150">
        <f>SUM(LARGE(D52:H52,{1}))</f>
        <v>0</v>
      </c>
      <c r="J52" s="155">
        <f t="shared" si="7"/>
        <v>8</v>
      </c>
      <c r="K52" s="54"/>
      <c r="L52" s="54"/>
    </row>
    <row r="53" spans="1:30" x14ac:dyDescent="0.2">
      <c r="A53" s="1"/>
      <c r="B53" s="28" t="str">
        <f>IF($C$26="s",B$26,"")</f>
        <v/>
      </c>
      <c r="C53" s="152" t="str">
        <f>IF($C$26="s",C$26,"")</f>
        <v/>
      </c>
      <c r="D53" s="28">
        <f>IF($C$26="s",D$26,0)</f>
        <v>0</v>
      </c>
      <c r="E53" s="29">
        <f>IF($C$26="s",E$26,0)</f>
        <v>0</v>
      </c>
      <c r="F53" s="29">
        <f>IF($C$26="s",F$26,0)</f>
        <v>0</v>
      </c>
      <c r="G53" s="152">
        <f>IF($C$26="s",G$26,0)</f>
        <v>0</v>
      </c>
      <c r="H53" s="152">
        <f>IF($C$26="s",H$26,0)</f>
        <v>0</v>
      </c>
      <c r="I53" s="150">
        <f>SUM(LARGE(D53:H53,{1}))</f>
        <v>0</v>
      </c>
      <c r="J53" s="155">
        <f t="shared" si="7"/>
        <v>8</v>
      </c>
      <c r="K53" s="54"/>
      <c r="L53" s="54"/>
      <c r="O53" s="56"/>
      <c r="Q53" s="140"/>
      <c r="R53" s="132"/>
      <c r="S53" s="56"/>
      <c r="T53" s="1"/>
    </row>
    <row r="54" spans="1:30" x14ac:dyDescent="0.2">
      <c r="A54" s="1"/>
      <c r="B54" s="28" t="str">
        <f>IF($C$27="s",B$27,"")</f>
        <v/>
      </c>
      <c r="C54" s="152" t="str">
        <f>IF($C$27="s",C$27,"")</f>
        <v/>
      </c>
      <c r="D54" s="28">
        <f>IF($C$27="s",D$27,0)</f>
        <v>0</v>
      </c>
      <c r="E54" s="29">
        <f>IF($C$27="s",E$27,0)</f>
        <v>0</v>
      </c>
      <c r="F54" s="29">
        <f>IF($C$27="s",F$27,0)</f>
        <v>0</v>
      </c>
      <c r="G54" s="152">
        <f>IF($C$27="s",G$27,0)</f>
        <v>0</v>
      </c>
      <c r="H54" s="152">
        <f>IF($C$27="s",H$27,0)</f>
        <v>0</v>
      </c>
      <c r="I54" s="150">
        <f>SUM(LARGE(D54:H54,{1}))</f>
        <v>0</v>
      </c>
      <c r="J54" s="155">
        <f t="shared" si="7"/>
        <v>8</v>
      </c>
      <c r="K54" s="54"/>
      <c r="L54" s="54"/>
      <c r="O54" s="53"/>
      <c r="Q54" s="140"/>
      <c r="R54" s="132"/>
      <c r="S54" s="56"/>
      <c r="T54" s="1"/>
    </row>
    <row r="55" spans="1:30" ht="13.5" thickBot="1" x14ac:dyDescent="0.25">
      <c r="A55" s="1"/>
      <c r="B55" s="41" t="str">
        <f>IF($C$28="s",B$28,"")</f>
        <v/>
      </c>
      <c r="C55" s="153" t="str">
        <f>IF($C$28="s",C$28,"")</f>
        <v/>
      </c>
      <c r="D55" s="41">
        <f>IF($C$28="s",D$28,0)</f>
        <v>0</v>
      </c>
      <c r="E55" s="42">
        <f>IF($C$28="s",E$28,0)</f>
        <v>0</v>
      </c>
      <c r="F55" s="42">
        <f>IF($C$28="s",F$28,0)</f>
        <v>0</v>
      </c>
      <c r="G55" s="153">
        <f>IF($C$28="s",G$28,0)</f>
        <v>0</v>
      </c>
      <c r="H55" s="153">
        <f>IF($C$28="s",H$28,0)</f>
        <v>0</v>
      </c>
      <c r="I55" s="158">
        <f>SUM(LARGE(D55:H55,{1}))</f>
        <v>0</v>
      </c>
      <c r="J55" s="156">
        <f t="shared" si="7"/>
        <v>8</v>
      </c>
      <c r="K55" s="54"/>
      <c r="L55" s="54"/>
      <c r="O55" s="53"/>
      <c r="Q55" s="140"/>
      <c r="R55" s="129"/>
      <c r="T55" s="1"/>
    </row>
    <row r="56" spans="1:30" x14ac:dyDescent="0.2">
      <c r="A56" s="1"/>
      <c r="J56" s="53"/>
      <c r="K56" s="54"/>
      <c r="L56" s="54"/>
      <c r="O56" s="53"/>
      <c r="Q56" s="140"/>
      <c r="R56" s="129"/>
      <c r="T56" s="1"/>
    </row>
    <row r="57" spans="1:30" x14ac:dyDescent="0.2">
      <c r="A57" s="1"/>
      <c r="J57" s="53"/>
      <c r="K57" s="54"/>
      <c r="L57" s="54"/>
      <c r="O57" s="53"/>
      <c r="Q57" s="140"/>
      <c r="R57" s="129"/>
      <c r="T57" s="1"/>
    </row>
    <row r="58" spans="1:30" x14ac:dyDescent="0.2">
      <c r="B58" s="1"/>
      <c r="C58" s="1"/>
      <c r="D58" s="54"/>
      <c r="E58" s="54"/>
      <c r="F58" s="54"/>
      <c r="G58" s="54"/>
      <c r="H58" s="56"/>
      <c r="I58" s="107"/>
      <c r="J58" s="56"/>
      <c r="O58" s="53"/>
      <c r="Q58" s="140"/>
    </row>
    <row r="59" spans="1:30" ht="13.5" thickBot="1" x14ac:dyDescent="0.25">
      <c r="B59" s="1"/>
      <c r="C59" s="1"/>
      <c r="D59" s="54"/>
      <c r="E59" s="54"/>
      <c r="F59" s="54"/>
      <c r="G59" s="54"/>
      <c r="H59" s="56"/>
      <c r="I59" s="107"/>
      <c r="J59" s="56"/>
      <c r="O59" s="53"/>
      <c r="Q59" s="140"/>
    </row>
    <row r="60" spans="1:30" x14ac:dyDescent="0.2">
      <c r="B60" s="108" t="s">
        <v>59</v>
      </c>
      <c r="C60" s="109"/>
      <c r="D60" s="109" t="s">
        <v>61</v>
      </c>
      <c r="E60" s="110" t="s">
        <v>62</v>
      </c>
      <c r="F60" s="54"/>
      <c r="G60" s="54"/>
      <c r="H60" s="56"/>
      <c r="I60" s="107"/>
      <c r="J60" s="56"/>
      <c r="O60" s="53"/>
      <c r="Q60" s="140"/>
    </row>
    <row r="61" spans="1:30" ht="13.5" thickBot="1" x14ac:dyDescent="0.25">
      <c r="B61" s="111"/>
      <c r="C61" s="106"/>
      <c r="D61" s="106" t="s">
        <v>65</v>
      </c>
      <c r="E61" s="112" t="s">
        <v>65</v>
      </c>
      <c r="F61" s="54"/>
      <c r="G61" s="54"/>
      <c r="H61" s="56"/>
      <c r="I61" s="107"/>
      <c r="J61" s="56"/>
      <c r="O61" s="53"/>
      <c r="Q61" s="140"/>
    </row>
    <row r="62" spans="1:30" x14ac:dyDescent="0.2">
      <c r="B62" s="114" t="s">
        <v>2</v>
      </c>
      <c r="C62" s="143"/>
      <c r="D62" s="115">
        <v>0.93869999999999998</v>
      </c>
      <c r="E62" s="116">
        <f t="shared" ref="E62:E70" si="8">D62/D$62</f>
        <v>1</v>
      </c>
      <c r="F62" s="54"/>
      <c r="G62" s="54"/>
      <c r="H62" s="56"/>
      <c r="I62" s="107"/>
      <c r="J62" s="56"/>
      <c r="O62" s="53"/>
      <c r="Q62" s="140"/>
    </row>
    <row r="63" spans="1:30" x14ac:dyDescent="0.2">
      <c r="B63" s="117" t="s">
        <v>12</v>
      </c>
      <c r="C63" s="144"/>
      <c r="D63" s="113">
        <v>0.93579999999999997</v>
      </c>
      <c r="E63" s="118">
        <f t="shared" si="8"/>
        <v>0.99691062107169492</v>
      </c>
      <c r="F63" s="54"/>
      <c r="G63" s="54"/>
      <c r="H63" s="56"/>
      <c r="I63" s="107"/>
      <c r="J63" s="56"/>
      <c r="O63" s="53"/>
      <c r="Q63" s="140"/>
    </row>
    <row r="64" spans="1:30" x14ac:dyDescent="0.2">
      <c r="B64" s="117" t="s">
        <v>4</v>
      </c>
      <c r="C64" s="144"/>
      <c r="D64" s="113">
        <v>0.85619999999999996</v>
      </c>
      <c r="E64" s="118">
        <f t="shared" si="8"/>
        <v>0.91211249600511346</v>
      </c>
      <c r="F64" s="54"/>
      <c r="G64" s="54"/>
      <c r="H64" s="56"/>
      <c r="I64" s="107"/>
      <c r="J64" s="56"/>
      <c r="O64" s="53"/>
      <c r="Q64" s="140"/>
    </row>
    <row r="65" spans="2:17" x14ac:dyDescent="0.2">
      <c r="B65" s="117" t="s">
        <v>13</v>
      </c>
      <c r="C65" s="144"/>
      <c r="D65" s="113">
        <v>0.82609999999999995</v>
      </c>
      <c r="E65" s="118">
        <f t="shared" si="8"/>
        <v>0.88004687333546394</v>
      </c>
      <c r="F65" s="54"/>
      <c r="G65" s="54"/>
      <c r="H65" s="56"/>
      <c r="I65" s="107"/>
      <c r="J65" s="56"/>
      <c r="O65" s="53"/>
      <c r="Q65" s="140"/>
    </row>
    <row r="66" spans="2:17" x14ac:dyDescent="0.2">
      <c r="B66" s="117" t="s">
        <v>6</v>
      </c>
      <c r="C66" s="144"/>
      <c r="D66" s="113">
        <v>0.79149999999999998</v>
      </c>
      <c r="E66" s="118">
        <f t="shared" si="8"/>
        <v>0.84318738681154792</v>
      </c>
      <c r="F66" s="54"/>
      <c r="G66" s="54"/>
      <c r="H66" s="56"/>
      <c r="I66" s="107"/>
      <c r="J66" s="56"/>
      <c r="O66" s="53"/>
      <c r="Q66" s="140"/>
    </row>
    <row r="67" spans="2:17" x14ac:dyDescent="0.2">
      <c r="B67" s="117" t="s">
        <v>17</v>
      </c>
      <c r="C67" s="144"/>
      <c r="D67" s="113">
        <v>0.7611</v>
      </c>
      <c r="E67" s="118">
        <f t="shared" si="8"/>
        <v>0.81080217321828063</v>
      </c>
      <c r="F67" s="159"/>
      <c r="G67" s="159"/>
      <c r="H67" s="159"/>
      <c r="I67" s="107"/>
      <c r="J67" s="1"/>
      <c r="M67" s="53"/>
      <c r="N67" s="54"/>
      <c r="O67" s="141"/>
      <c r="Q67" s="140"/>
    </row>
    <row r="68" spans="2:17" x14ac:dyDescent="0.2">
      <c r="B68" s="117" t="s">
        <v>44</v>
      </c>
      <c r="C68" s="144"/>
      <c r="D68" s="113">
        <v>0.73440000000000005</v>
      </c>
      <c r="E68" s="118">
        <f t="shared" si="8"/>
        <v>0.78235858101629918</v>
      </c>
      <c r="F68" s="159"/>
      <c r="G68" s="159"/>
      <c r="H68" s="159"/>
      <c r="I68" s="107"/>
      <c r="J68" s="1"/>
      <c r="K68" s="54"/>
      <c r="L68" s="54"/>
      <c r="Q68" s="140"/>
    </row>
    <row r="69" spans="2:17" x14ac:dyDescent="0.2">
      <c r="B69" s="117" t="s">
        <v>3</v>
      </c>
      <c r="C69" s="144"/>
      <c r="D69" s="113">
        <v>0.7248</v>
      </c>
      <c r="E69" s="118">
        <f t="shared" si="8"/>
        <v>0.77213167146053052</v>
      </c>
      <c r="F69" s="159"/>
      <c r="G69" s="159"/>
      <c r="H69" s="159"/>
      <c r="I69" s="107"/>
      <c r="J69" s="1"/>
      <c r="K69" s="54"/>
      <c r="L69" s="54"/>
    </row>
    <row r="70" spans="2:17" ht="13.5" thickBot="1" x14ac:dyDescent="0.25">
      <c r="B70" s="119" t="s">
        <v>46</v>
      </c>
      <c r="C70" s="145"/>
      <c r="D70" s="120">
        <v>0.65149999999999997</v>
      </c>
      <c r="E70" s="121">
        <f t="shared" si="8"/>
        <v>0.6940449557899222</v>
      </c>
      <c r="F70" s="159"/>
      <c r="G70" s="159"/>
      <c r="H70" s="159"/>
      <c r="I70" s="107"/>
      <c r="J70" s="1"/>
      <c r="K70" s="54"/>
      <c r="L70" s="54"/>
    </row>
    <row r="71" spans="2:17" x14ac:dyDescent="0.2">
      <c r="F71" s="159"/>
      <c r="G71" s="159"/>
      <c r="H71" s="159"/>
      <c r="I71" s="107"/>
      <c r="J71" s="1"/>
      <c r="K71" s="54"/>
      <c r="L71" s="54"/>
    </row>
    <row r="72" spans="2:17" x14ac:dyDescent="0.2">
      <c r="B72" s="1"/>
      <c r="C72" s="1"/>
      <c r="D72" s="160"/>
      <c r="E72" s="159"/>
      <c r="F72" s="159"/>
      <c r="G72" s="159"/>
      <c r="H72" s="159"/>
      <c r="I72" s="107"/>
      <c r="J72" s="1"/>
      <c r="K72" s="54"/>
      <c r="L72" s="54"/>
    </row>
    <row r="73" spans="2:17" x14ac:dyDescent="0.2">
      <c r="B73" s="1"/>
      <c r="C73" s="1"/>
      <c r="D73" s="160"/>
      <c r="E73" s="159"/>
      <c r="F73" s="159"/>
      <c r="G73" s="159"/>
      <c r="H73" s="159"/>
      <c r="I73" s="107"/>
      <c r="J73" s="1"/>
      <c r="K73" s="54"/>
      <c r="L73" s="54"/>
    </row>
    <row r="74" spans="2:17" x14ac:dyDescent="0.2">
      <c r="B74" s="1"/>
      <c r="C74" s="1"/>
      <c r="D74" s="159"/>
      <c r="E74" s="159"/>
      <c r="F74" s="159"/>
      <c r="G74" s="159"/>
      <c r="H74" s="159"/>
      <c r="I74" s="107"/>
      <c r="J74" s="1"/>
      <c r="K74" s="54"/>
      <c r="L74" s="54"/>
    </row>
    <row r="75" spans="2:17" x14ac:dyDescent="0.2">
      <c r="B75" s="1"/>
      <c r="C75" s="1"/>
      <c r="D75" s="1"/>
      <c r="E75" s="1"/>
      <c r="F75" s="1"/>
      <c r="G75" s="1"/>
      <c r="H75" s="1"/>
      <c r="I75" s="1"/>
      <c r="J75" s="53"/>
      <c r="K75" s="54"/>
      <c r="L75" s="54"/>
    </row>
    <row r="76" spans="2:17" x14ac:dyDescent="0.2">
      <c r="J76" s="53"/>
      <c r="K76" s="54"/>
      <c r="L76" s="54"/>
    </row>
    <row r="77" spans="2:17" x14ac:dyDescent="0.2">
      <c r="J77" s="53"/>
      <c r="K77" s="54"/>
      <c r="L77" s="54"/>
    </row>
    <row r="78" spans="2:17" x14ac:dyDescent="0.2">
      <c r="J78" s="53"/>
      <c r="K78" s="54"/>
      <c r="L78" s="54"/>
    </row>
    <row r="79" spans="2:17" x14ac:dyDescent="0.2">
      <c r="J79" s="53"/>
      <c r="K79" s="54"/>
      <c r="L79" s="54"/>
    </row>
    <row r="80" spans="2:17" x14ac:dyDescent="0.2">
      <c r="J80" s="53"/>
      <c r="K80" s="54"/>
      <c r="L80" s="54"/>
    </row>
    <row r="81" spans="10:12" x14ac:dyDescent="0.2">
      <c r="J81" s="53"/>
      <c r="K81" s="54"/>
      <c r="L81" s="54"/>
    </row>
    <row r="82" spans="10:12" x14ac:dyDescent="0.2">
      <c r="J82" s="53"/>
      <c r="K82" s="54"/>
      <c r="L82" s="54"/>
    </row>
  </sheetData>
  <phoneticPr fontId="0" type="noConversion"/>
  <conditionalFormatting sqref="J58:J74">
    <cfRule type="cellIs" dxfId="2" priority="2" stopIfTrue="1" operator="greaterThanOrEqual">
      <formula>10</formula>
    </cfRule>
  </conditionalFormatting>
  <conditionalFormatting sqref="I35:I55">
    <cfRule type="cellIs" dxfId="1" priority="1" operator="greaterThan">
      <formula>0.8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I7:J7" twoDigitTextYear="1"/>
    <ignoredError sqref="O12 O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X77"/>
  <sheetViews>
    <sheetView workbookViewId="0">
      <pane xSplit="2" topLeftCell="C1" activePane="topRight" state="frozen"/>
      <selection pane="topRight" activeCell="I14" sqref="I14"/>
    </sheetView>
  </sheetViews>
  <sheetFormatPr defaultRowHeight="12.75" x14ac:dyDescent="0.2"/>
  <cols>
    <col min="2" max="2" width="23.140625" customWidth="1"/>
    <col min="3" max="3" width="3.5703125" customWidth="1"/>
    <col min="4" max="5" width="12.28515625" customWidth="1"/>
    <col min="6" max="6" width="13.28515625" customWidth="1"/>
    <col min="7" max="7" width="11.28515625" customWidth="1"/>
    <col min="8" max="8" width="10" customWidth="1"/>
    <col min="9" max="9" width="9.85546875" customWidth="1"/>
    <col min="10" max="10" width="9" customWidth="1"/>
    <col min="11" max="12" width="11.85546875" customWidth="1"/>
    <col min="13" max="13" width="11.5703125" customWidth="1"/>
    <col min="16" max="16" width="10.85546875" customWidth="1"/>
    <col min="17" max="17" width="11.42578125" customWidth="1"/>
    <col min="19" max="19" width="9.140625" style="26"/>
    <col min="22" max="22" width="10.42578125" customWidth="1"/>
    <col min="23" max="23" width="7" style="52" customWidth="1"/>
  </cols>
  <sheetData>
    <row r="2" spans="1:24" x14ac:dyDescent="0.2">
      <c r="B2" s="1"/>
      <c r="C2" s="1"/>
      <c r="D2" s="1" t="s">
        <v>385</v>
      </c>
    </row>
    <row r="3" spans="1:24" x14ac:dyDescent="0.2">
      <c r="B3" s="1"/>
      <c r="C3" s="1"/>
      <c r="D3" s="1" t="s">
        <v>66</v>
      </c>
    </row>
    <row r="4" spans="1:24" ht="13.5" thickBot="1" x14ac:dyDescent="0.25"/>
    <row r="5" spans="1:24" x14ac:dyDescent="0.2">
      <c r="B5" s="6" t="s">
        <v>1</v>
      </c>
      <c r="C5" s="8" t="s">
        <v>85</v>
      </c>
      <c r="D5" s="146" t="s">
        <v>38</v>
      </c>
      <c r="E5" s="7"/>
      <c r="F5" s="7"/>
      <c r="G5" s="7"/>
      <c r="H5" s="57"/>
      <c r="I5" s="60" t="s">
        <v>449</v>
      </c>
      <c r="J5" s="61"/>
      <c r="K5" s="61"/>
      <c r="L5" s="61"/>
      <c r="M5" s="8"/>
      <c r="N5" s="80" t="s">
        <v>42</v>
      </c>
      <c r="O5" s="70"/>
      <c r="P5" s="200"/>
      <c r="Q5" s="202" t="s">
        <v>42</v>
      </c>
      <c r="R5" s="134"/>
      <c r="S5" s="126"/>
      <c r="T5" s="317" t="s">
        <v>419</v>
      </c>
      <c r="U5" s="318"/>
    </row>
    <row r="6" spans="1:24" x14ac:dyDescent="0.2">
      <c r="B6" s="9"/>
      <c r="C6" s="10"/>
      <c r="D6" s="147" t="s">
        <v>20</v>
      </c>
      <c r="E6" s="2" t="s">
        <v>10</v>
      </c>
      <c r="F6" s="3" t="s">
        <v>16</v>
      </c>
      <c r="G6" s="3" t="s">
        <v>21</v>
      </c>
      <c r="H6" s="59"/>
      <c r="I6" s="9" t="s">
        <v>33</v>
      </c>
      <c r="J6" s="2" t="s">
        <v>31</v>
      </c>
      <c r="K6" s="2" t="s">
        <v>32</v>
      </c>
      <c r="L6" s="96"/>
      <c r="M6" s="10"/>
      <c r="N6" s="82" t="s">
        <v>38</v>
      </c>
      <c r="O6" s="72"/>
      <c r="P6" s="201"/>
      <c r="Q6" s="203" t="s">
        <v>41</v>
      </c>
      <c r="R6" s="135" t="s">
        <v>14</v>
      </c>
      <c r="S6" s="127" t="s">
        <v>15</v>
      </c>
      <c r="T6" s="319" t="s">
        <v>14</v>
      </c>
      <c r="U6" s="320" t="s">
        <v>15</v>
      </c>
    </row>
    <row r="7" spans="1:24" ht="13.5" thickBot="1" x14ac:dyDescent="0.25">
      <c r="B7" s="22"/>
      <c r="C7" s="149"/>
      <c r="D7" s="148" t="s">
        <v>22</v>
      </c>
      <c r="E7" s="21" t="s">
        <v>23</v>
      </c>
      <c r="F7" s="21" t="s">
        <v>24</v>
      </c>
      <c r="G7" s="21" t="s">
        <v>25</v>
      </c>
      <c r="H7" s="35" t="s">
        <v>37</v>
      </c>
      <c r="I7" s="11" t="s">
        <v>34</v>
      </c>
      <c r="J7" s="12" t="s">
        <v>35</v>
      </c>
      <c r="K7" s="12" t="s">
        <v>36</v>
      </c>
      <c r="L7" s="97"/>
      <c r="M7" s="14" t="s">
        <v>37</v>
      </c>
      <c r="N7" s="251">
        <v>1</v>
      </c>
      <c r="O7" s="252">
        <v>2</v>
      </c>
      <c r="P7" s="253"/>
      <c r="Q7" s="254">
        <v>1</v>
      </c>
      <c r="R7" s="136"/>
      <c r="S7" s="128"/>
      <c r="T7" s="321"/>
      <c r="U7" s="322"/>
    </row>
    <row r="8" spans="1:24" x14ac:dyDescent="0.2">
      <c r="A8" s="1"/>
      <c r="B8" s="6" t="s">
        <v>2</v>
      </c>
      <c r="C8" s="8"/>
      <c r="D8" s="161">
        <v>1</v>
      </c>
      <c r="E8" s="31">
        <v>1</v>
      </c>
      <c r="F8" s="31">
        <v>0.98966310849907235</v>
      </c>
      <c r="G8" s="31">
        <v>1</v>
      </c>
      <c r="H8" s="51"/>
      <c r="I8" s="27">
        <v>0.94789999999999996</v>
      </c>
      <c r="J8" s="36">
        <v>0.90239999999999998</v>
      </c>
      <c r="K8" s="29">
        <f>6791/7995</f>
        <v>0.84940587867417139</v>
      </c>
      <c r="L8" s="36"/>
      <c r="M8" s="13"/>
      <c r="N8" s="209">
        <f>IF(N$7=0,0,SUM(LARGE(D8:H8,{1})))</f>
        <v>1</v>
      </c>
      <c r="O8" s="210">
        <f>IF(O$7=0,0,SUM(LARGE(D8:H8,{2})))</f>
        <v>1</v>
      </c>
      <c r="P8" s="211">
        <f>IF(P$7=0,0,SUM(LARGE(D8:H8,{3})))</f>
        <v>0</v>
      </c>
      <c r="Q8" s="212">
        <f t="shared" ref="Q8:Q22" si="0">IF(Q$7=0,0,MAX(I8:M8))</f>
        <v>0.94789999999999996</v>
      </c>
      <c r="R8" s="213">
        <f t="shared" ref="R8:R22" si="1">SUM(N8:Q8)</f>
        <v>2.9478999999999997</v>
      </c>
      <c r="S8" s="214">
        <f t="shared" ref="S8:S22" si="2">RANK(R8,$R$8:$R$28)</f>
        <v>1</v>
      </c>
      <c r="T8" s="323">
        <f t="shared" ref="T8:T28" si="3">SUM(N8:P8)</f>
        <v>2</v>
      </c>
      <c r="U8" s="324">
        <f t="shared" ref="U8:U28" si="4">RANK(T8,$T$8:$T$31)</f>
        <v>1</v>
      </c>
      <c r="X8" s="37">
        <f>T8/2</f>
        <v>1</v>
      </c>
    </row>
    <row r="9" spans="1:24" x14ac:dyDescent="0.2">
      <c r="A9" s="1"/>
      <c r="B9" s="9" t="s">
        <v>12</v>
      </c>
      <c r="C9" s="10"/>
      <c r="D9" s="33">
        <v>0</v>
      </c>
      <c r="E9" s="29">
        <v>0.87398358099734696</v>
      </c>
      <c r="F9" s="29">
        <v>0.933508007498837</v>
      </c>
      <c r="G9" s="29">
        <v>0.92875490240147485</v>
      </c>
      <c r="H9" s="38"/>
      <c r="I9" s="33">
        <v>0.92610000000000003</v>
      </c>
      <c r="J9" s="29">
        <v>0.83250000000000002</v>
      </c>
      <c r="K9" s="29">
        <f>6432/7995</f>
        <v>0.80450281425891179</v>
      </c>
      <c r="L9" s="29"/>
      <c r="M9" s="5"/>
      <c r="N9" s="209">
        <f>IF(N$7=0,0,SUM(LARGE(D9:H9,{1})))</f>
        <v>0.933508007498837</v>
      </c>
      <c r="O9" s="210">
        <f>IF(O$7=0,0,SUM(LARGE(D9:H9,{2})))</f>
        <v>0.92875490240147485</v>
      </c>
      <c r="P9" s="211">
        <f>IF(P$7=0,0,SUM(LARGE(D9:H9,{3})))</f>
        <v>0</v>
      </c>
      <c r="Q9" s="212">
        <f t="shared" si="0"/>
        <v>0.92610000000000003</v>
      </c>
      <c r="R9" s="218">
        <f t="shared" si="1"/>
        <v>2.7883629099003118</v>
      </c>
      <c r="S9" s="219">
        <f t="shared" si="2"/>
        <v>2</v>
      </c>
      <c r="T9" s="325">
        <f>SUM(N9:P9)</f>
        <v>1.8622629099003118</v>
      </c>
      <c r="U9" s="326">
        <f t="shared" si="4"/>
        <v>3</v>
      </c>
      <c r="X9" s="37">
        <f t="shared" ref="X9:X28" si="5">T9/2</f>
        <v>0.93113145495015592</v>
      </c>
    </row>
    <row r="10" spans="1:24" x14ac:dyDescent="0.2">
      <c r="A10" s="1"/>
      <c r="B10" s="9" t="s">
        <v>4</v>
      </c>
      <c r="C10" s="10"/>
      <c r="D10" s="33">
        <v>0.87467865129525058</v>
      </c>
      <c r="E10" s="29">
        <v>0.9214990615905968</v>
      </c>
      <c r="F10" s="29">
        <v>0.90791912069076619</v>
      </c>
      <c r="G10" s="29">
        <v>0.93946589315960005</v>
      </c>
      <c r="H10" s="38"/>
      <c r="I10" s="18"/>
      <c r="J10" s="34"/>
      <c r="K10" s="29">
        <f>6893/7995</f>
        <v>0.86216385240775484</v>
      </c>
      <c r="L10" s="29"/>
      <c r="M10" s="5"/>
      <c r="N10" s="209">
        <f>IF(N$7=0,0,SUM(LARGE(D10:H10,{1})))</f>
        <v>0.93946589315960005</v>
      </c>
      <c r="O10" s="210">
        <f>IF(O$7=0,0,SUM(LARGE(D10:H10,{2})))</f>
        <v>0.9214990615905968</v>
      </c>
      <c r="P10" s="211">
        <f>IF(P$7=0,0,SUM(LARGE(D10:H10,{3})))</f>
        <v>0</v>
      </c>
      <c r="Q10" s="212">
        <f t="shared" si="0"/>
        <v>0.86216385240775484</v>
      </c>
      <c r="R10" s="218">
        <f t="shared" si="1"/>
        <v>2.7231288071579516</v>
      </c>
      <c r="S10" s="219">
        <f t="shared" si="2"/>
        <v>3</v>
      </c>
      <c r="T10" s="325">
        <f t="shared" si="3"/>
        <v>1.8609649547501967</v>
      </c>
      <c r="U10" s="326">
        <f t="shared" si="4"/>
        <v>4</v>
      </c>
      <c r="X10" s="37">
        <f t="shared" si="5"/>
        <v>0.93048247737509837</v>
      </c>
    </row>
    <row r="11" spans="1:24" x14ac:dyDescent="0.2">
      <c r="A11" s="1"/>
      <c r="B11" s="9" t="s">
        <v>6</v>
      </c>
      <c r="C11" s="10"/>
      <c r="D11" s="33">
        <v>0.71029469821283697</v>
      </c>
      <c r="E11" s="29">
        <v>0</v>
      </c>
      <c r="F11" s="29">
        <v>1</v>
      </c>
      <c r="G11" s="29">
        <v>0.93525032306434186</v>
      </c>
      <c r="H11" s="38"/>
      <c r="I11" s="18"/>
      <c r="J11" s="5"/>
      <c r="K11" s="29">
        <f>5684/7995</f>
        <v>0.71094434021263286</v>
      </c>
      <c r="L11" s="29"/>
      <c r="M11" s="5"/>
      <c r="N11" s="209">
        <f>IF(N$7=0,0,SUM(LARGE(D11:H11,{1})))</f>
        <v>1</v>
      </c>
      <c r="O11" s="210">
        <f>IF(O$7=0,0,SUM(LARGE(D11:H11,{2})))</f>
        <v>0.93525032306434186</v>
      </c>
      <c r="P11" s="211">
        <f>IF(P$7=0,0,SUM(LARGE(D11:H11,{3})))</f>
        <v>0</v>
      </c>
      <c r="Q11" s="212">
        <f t="shared" si="0"/>
        <v>0.71094434021263286</v>
      </c>
      <c r="R11" s="218">
        <f t="shared" si="1"/>
        <v>2.6461946632769746</v>
      </c>
      <c r="S11" s="219">
        <f t="shared" si="2"/>
        <v>4</v>
      </c>
      <c r="T11" s="325">
        <f t="shared" si="3"/>
        <v>1.9352503230643419</v>
      </c>
      <c r="U11" s="326">
        <f t="shared" si="4"/>
        <v>2</v>
      </c>
      <c r="X11" s="37">
        <f t="shared" si="5"/>
        <v>0.96762516153217093</v>
      </c>
    </row>
    <row r="12" spans="1:24" x14ac:dyDescent="0.2">
      <c r="A12" s="1"/>
      <c r="B12" s="9" t="s">
        <v>3</v>
      </c>
      <c r="C12" s="10"/>
      <c r="D12" s="33">
        <v>0.95589123867069503</v>
      </c>
      <c r="E12" s="29">
        <v>0.8854475024314814</v>
      </c>
      <c r="F12" s="29">
        <v>0.87418682293001426</v>
      </c>
      <c r="G12" s="29">
        <v>0.88015627590911094</v>
      </c>
      <c r="H12" s="38"/>
      <c r="I12" s="18"/>
      <c r="J12" s="29">
        <v>0.79769999999999996</v>
      </c>
      <c r="K12" s="29">
        <f>5099/7995</f>
        <v>0.63777360850531584</v>
      </c>
      <c r="L12" s="29"/>
      <c r="M12" s="5"/>
      <c r="N12" s="209">
        <f>IF(N$7=0,0,SUM(LARGE(D12:H12,{1})))</f>
        <v>0.95589123867069503</v>
      </c>
      <c r="O12" s="210">
        <f>IF(O$7=0,0,SUM(LARGE(D12:H12,{2})))</f>
        <v>0.8854475024314814</v>
      </c>
      <c r="P12" s="211">
        <f>IF(P$7=0,0,SUM(LARGE(D12:H12,{3})))</f>
        <v>0</v>
      </c>
      <c r="Q12" s="212">
        <f t="shared" si="0"/>
        <v>0.79769999999999996</v>
      </c>
      <c r="R12" s="218">
        <f t="shared" si="1"/>
        <v>2.6390387411021763</v>
      </c>
      <c r="S12" s="219">
        <f t="shared" si="2"/>
        <v>5</v>
      </c>
      <c r="T12" s="325">
        <f t="shared" si="3"/>
        <v>1.8413387411021764</v>
      </c>
      <c r="U12" s="326">
        <f t="shared" si="4"/>
        <v>5</v>
      </c>
      <c r="X12" s="37">
        <f t="shared" si="5"/>
        <v>0.92066937055108822</v>
      </c>
    </row>
    <row r="13" spans="1:24" x14ac:dyDescent="0.2">
      <c r="A13" s="1"/>
      <c r="B13" s="9" t="s">
        <v>17</v>
      </c>
      <c r="C13" s="10" t="s">
        <v>74</v>
      </c>
      <c r="D13" s="33">
        <v>0</v>
      </c>
      <c r="E13" s="29">
        <v>0</v>
      </c>
      <c r="F13" s="29">
        <v>0.86234165090569148</v>
      </c>
      <c r="G13" s="29">
        <v>0.74850623124166382</v>
      </c>
      <c r="H13" s="38"/>
      <c r="I13" s="33"/>
      <c r="J13" s="29"/>
      <c r="K13" s="29"/>
      <c r="L13" s="29"/>
      <c r="M13" s="29"/>
      <c r="N13" s="209">
        <f>IF(N$7=0,0,SUM(LARGE(D13:H13,{1})))</f>
        <v>0.86234165090569148</v>
      </c>
      <c r="O13" s="210">
        <f>IF(O$7=0,0,SUM(LARGE(D13:H13,{2})))</f>
        <v>0.74850623124166382</v>
      </c>
      <c r="P13" s="211">
        <f>IF(P$7=0,0,SUM(LARGE(D13:H13,{3})))</f>
        <v>0</v>
      </c>
      <c r="Q13" s="212">
        <f t="shared" si="0"/>
        <v>0</v>
      </c>
      <c r="R13" s="218">
        <f t="shared" si="1"/>
        <v>1.6108478821473553</v>
      </c>
      <c r="S13" s="219">
        <f t="shared" si="2"/>
        <v>6</v>
      </c>
      <c r="T13" s="325">
        <f t="shared" si="3"/>
        <v>1.6108478821473553</v>
      </c>
      <c r="U13" s="326">
        <f t="shared" si="4"/>
        <v>6</v>
      </c>
      <c r="X13" s="37">
        <f t="shared" si="5"/>
        <v>0.80542394107367765</v>
      </c>
    </row>
    <row r="14" spans="1:24" x14ac:dyDescent="0.2">
      <c r="A14" s="1"/>
      <c r="B14" s="9" t="s">
        <v>13</v>
      </c>
      <c r="C14" s="10" t="s">
        <v>74</v>
      </c>
      <c r="D14" s="33">
        <v>0</v>
      </c>
      <c r="E14" s="29">
        <v>0.80662792149989726</v>
      </c>
      <c r="F14" s="29">
        <v>0.76838370411061152</v>
      </c>
      <c r="G14" s="29">
        <v>0</v>
      </c>
      <c r="H14" s="38"/>
      <c r="I14" s="33"/>
      <c r="J14" s="29"/>
      <c r="K14" s="29"/>
      <c r="L14" s="29"/>
      <c r="M14" s="29"/>
      <c r="N14" s="209">
        <f>IF(N$7=0,0,SUM(LARGE(D14:H14,{1})))</f>
        <v>0.80662792149989726</v>
      </c>
      <c r="O14" s="210">
        <f>IF(O$7=0,0,SUM(LARGE(D14:H14,{2})))</f>
        <v>0.76838370411061152</v>
      </c>
      <c r="P14" s="211">
        <f>IF(P$7=0,0,SUM(LARGE(D14:H14,{3})))</f>
        <v>0</v>
      </c>
      <c r="Q14" s="212">
        <f t="shared" si="0"/>
        <v>0</v>
      </c>
      <c r="R14" s="218">
        <f t="shared" si="1"/>
        <v>1.5750116256105087</v>
      </c>
      <c r="S14" s="219">
        <f t="shared" si="2"/>
        <v>7</v>
      </c>
      <c r="T14" s="325">
        <f t="shared" si="3"/>
        <v>1.5750116256105087</v>
      </c>
      <c r="U14" s="326">
        <f t="shared" si="4"/>
        <v>7</v>
      </c>
      <c r="X14" s="37">
        <f t="shared" si="5"/>
        <v>0.78750581280525433</v>
      </c>
    </row>
    <row r="15" spans="1:24" x14ac:dyDescent="0.2">
      <c r="A15" s="1"/>
      <c r="B15" s="9" t="s">
        <v>5</v>
      </c>
      <c r="C15" s="10" t="s">
        <v>74</v>
      </c>
      <c r="D15" s="33">
        <v>0.74516242851227321</v>
      </c>
      <c r="E15" s="29">
        <v>0.62439230830103187</v>
      </c>
      <c r="F15" s="29">
        <v>0</v>
      </c>
      <c r="G15" s="29">
        <v>0</v>
      </c>
      <c r="H15" s="38"/>
      <c r="I15" s="33"/>
      <c r="J15" s="29"/>
      <c r="K15" s="29"/>
      <c r="L15" s="29"/>
      <c r="M15" s="29"/>
      <c r="N15" s="209">
        <f>IF(N$7=0,0,SUM(LARGE(D15:H15,{1})))</f>
        <v>0.74516242851227321</v>
      </c>
      <c r="O15" s="210">
        <f>IF(O$7=0,0,SUM(LARGE(D15:H15,{2})))</f>
        <v>0.62439230830103187</v>
      </c>
      <c r="P15" s="211">
        <f>IF(P$7=0,0,SUM(LARGE(D15:H15,{3})))</f>
        <v>0</v>
      </c>
      <c r="Q15" s="212">
        <f t="shared" si="0"/>
        <v>0</v>
      </c>
      <c r="R15" s="218">
        <f t="shared" si="1"/>
        <v>1.369554736813305</v>
      </c>
      <c r="S15" s="219">
        <f t="shared" si="2"/>
        <v>8</v>
      </c>
      <c r="T15" s="325">
        <f t="shared" si="3"/>
        <v>1.369554736813305</v>
      </c>
      <c r="U15" s="326">
        <f t="shared" si="4"/>
        <v>8</v>
      </c>
      <c r="X15" s="37">
        <f t="shared" si="5"/>
        <v>0.68477736840665249</v>
      </c>
    </row>
    <row r="16" spans="1:24" x14ac:dyDescent="0.2">
      <c r="B16" s="9" t="s">
        <v>11</v>
      </c>
      <c r="C16" s="10" t="s">
        <v>74</v>
      </c>
      <c r="D16" s="33">
        <v>0</v>
      </c>
      <c r="E16" s="29">
        <v>0.90821636859844646</v>
      </c>
      <c r="F16" s="29">
        <v>0</v>
      </c>
      <c r="G16" s="29">
        <v>0</v>
      </c>
      <c r="H16" s="38"/>
      <c r="I16" s="33"/>
      <c r="J16" s="29"/>
      <c r="K16" s="29"/>
      <c r="L16" s="29"/>
      <c r="M16" s="29"/>
      <c r="N16" s="209">
        <f>IF(N$7=0,0,SUM(LARGE(D16:H16,{1})))</f>
        <v>0.90821636859844646</v>
      </c>
      <c r="O16" s="210">
        <f>IF(O$7=0,0,SUM(LARGE(D16:H16,{2})))</f>
        <v>0</v>
      </c>
      <c r="P16" s="211">
        <f>IF(P$7=0,0,SUM(LARGE(D16:H16,{3})))</f>
        <v>0</v>
      </c>
      <c r="Q16" s="212">
        <f t="shared" si="0"/>
        <v>0</v>
      </c>
      <c r="R16" s="218">
        <f t="shared" si="1"/>
        <v>0.90821636859844646</v>
      </c>
      <c r="S16" s="219">
        <f t="shared" si="2"/>
        <v>9</v>
      </c>
      <c r="T16" s="325">
        <f t="shared" si="3"/>
        <v>0.90821636859844646</v>
      </c>
      <c r="U16" s="326">
        <f t="shared" si="4"/>
        <v>9</v>
      </c>
      <c r="X16" s="37">
        <f t="shared" si="5"/>
        <v>0.45410818429922323</v>
      </c>
    </row>
    <row r="17" spans="1:24" x14ac:dyDescent="0.2">
      <c r="A17" s="1"/>
      <c r="B17" s="9" t="s">
        <v>8</v>
      </c>
      <c r="C17" s="10" t="s">
        <v>74</v>
      </c>
      <c r="D17" s="33">
        <v>0.31828153968394102</v>
      </c>
      <c r="E17" s="29">
        <v>0.55381161942625923</v>
      </c>
      <c r="F17" s="32">
        <v>0</v>
      </c>
      <c r="G17" s="29">
        <v>0</v>
      </c>
      <c r="H17" s="38"/>
      <c r="I17" s="33"/>
      <c r="J17" s="29"/>
      <c r="K17" s="29"/>
      <c r="L17" s="29"/>
      <c r="M17" s="29"/>
      <c r="N17" s="209">
        <f>IF(N$7=0,0,SUM(LARGE(D17:H17,{1})))</f>
        <v>0.55381161942625923</v>
      </c>
      <c r="O17" s="210">
        <f>IF(O$7=0,0,SUM(LARGE(D17:H17,{2})))</f>
        <v>0.31828153968394102</v>
      </c>
      <c r="P17" s="211">
        <f>IF(P$7=0,0,SUM(LARGE(D17:H17,{3})))</f>
        <v>0</v>
      </c>
      <c r="Q17" s="212">
        <f t="shared" si="0"/>
        <v>0</v>
      </c>
      <c r="R17" s="218">
        <f t="shared" si="1"/>
        <v>0.87209315911020024</v>
      </c>
      <c r="S17" s="219">
        <f t="shared" si="2"/>
        <v>10</v>
      </c>
      <c r="T17" s="325">
        <f t="shared" si="3"/>
        <v>0.87209315911020024</v>
      </c>
      <c r="U17" s="326">
        <f t="shared" si="4"/>
        <v>10</v>
      </c>
      <c r="X17" s="37">
        <f t="shared" si="5"/>
        <v>0.43604657955510012</v>
      </c>
    </row>
    <row r="18" spans="1:24" x14ac:dyDescent="0.2">
      <c r="A18" s="1"/>
      <c r="B18" s="9" t="s">
        <v>18</v>
      </c>
      <c r="C18" s="10" t="s">
        <v>74</v>
      </c>
      <c r="D18" s="33">
        <v>0</v>
      </c>
      <c r="E18" s="29">
        <v>0</v>
      </c>
      <c r="F18" s="29">
        <v>0.82606309594704008</v>
      </c>
      <c r="G18" s="29">
        <v>0</v>
      </c>
      <c r="H18" s="38"/>
      <c r="I18" s="33"/>
      <c r="J18" s="29"/>
      <c r="K18" s="29"/>
      <c r="L18" s="29"/>
      <c r="M18" s="29"/>
      <c r="N18" s="209">
        <f>IF(N$7=0,0,SUM(LARGE(D18:H18,{1})))</f>
        <v>0.82606309594704008</v>
      </c>
      <c r="O18" s="210">
        <f>IF(O$7=0,0,SUM(LARGE(D18:H18,{2})))</f>
        <v>0</v>
      </c>
      <c r="P18" s="211">
        <f>IF(P$7=0,0,SUM(LARGE(D18:H18,{3})))</f>
        <v>0</v>
      </c>
      <c r="Q18" s="212">
        <f t="shared" si="0"/>
        <v>0</v>
      </c>
      <c r="R18" s="218">
        <f t="shared" si="1"/>
        <v>0.82606309594704008</v>
      </c>
      <c r="S18" s="219">
        <f t="shared" si="2"/>
        <v>11</v>
      </c>
      <c r="T18" s="325">
        <f t="shared" si="3"/>
        <v>0.82606309594704008</v>
      </c>
      <c r="U18" s="326">
        <f t="shared" si="4"/>
        <v>11</v>
      </c>
      <c r="X18" s="37">
        <f t="shared" si="5"/>
        <v>0.41303154797352004</v>
      </c>
    </row>
    <row r="19" spans="1:24" x14ac:dyDescent="0.2">
      <c r="B19" s="9" t="s">
        <v>7</v>
      </c>
      <c r="C19" s="10" t="s">
        <v>74</v>
      </c>
      <c r="D19" s="33">
        <v>0.36348695908116097</v>
      </c>
      <c r="E19" s="29">
        <v>0.36838671139313112</v>
      </c>
      <c r="F19" s="29">
        <v>0.45052576807729194</v>
      </c>
      <c r="G19" s="29">
        <v>0</v>
      </c>
      <c r="H19" s="38"/>
      <c r="I19" s="33"/>
      <c r="J19" s="29"/>
      <c r="K19" s="29"/>
      <c r="L19" s="29"/>
      <c r="M19" s="29"/>
      <c r="N19" s="209">
        <f>IF(N$7=0,0,SUM(LARGE(D19:H19,{1})))</f>
        <v>0.45052576807729194</v>
      </c>
      <c r="O19" s="210">
        <f>IF(O$7=0,0,SUM(LARGE(D19:H19,{2})))</f>
        <v>0.36838671139313112</v>
      </c>
      <c r="P19" s="211">
        <f>IF(P$7=0,0,SUM(LARGE(D19:H19,{3})))</f>
        <v>0</v>
      </c>
      <c r="Q19" s="212">
        <f t="shared" si="0"/>
        <v>0</v>
      </c>
      <c r="R19" s="218">
        <f t="shared" si="1"/>
        <v>0.818912479470423</v>
      </c>
      <c r="S19" s="219">
        <f t="shared" si="2"/>
        <v>12</v>
      </c>
      <c r="T19" s="325">
        <f t="shared" si="3"/>
        <v>0.818912479470423</v>
      </c>
      <c r="U19" s="326">
        <f t="shared" si="4"/>
        <v>12</v>
      </c>
      <c r="X19" s="37">
        <f t="shared" si="5"/>
        <v>0.4094562397352115</v>
      </c>
    </row>
    <row r="20" spans="1:24" x14ac:dyDescent="0.2">
      <c r="A20" s="1"/>
      <c r="B20" s="9" t="s">
        <v>9</v>
      </c>
      <c r="C20" s="10" t="s">
        <v>74</v>
      </c>
      <c r="D20" s="33">
        <v>0.1486404833836858</v>
      </c>
      <c r="E20" s="29">
        <v>0.65088409131914537</v>
      </c>
      <c r="F20" s="29">
        <v>0</v>
      </c>
      <c r="G20" s="29">
        <v>0</v>
      </c>
      <c r="H20" s="38"/>
      <c r="I20" s="33"/>
      <c r="J20" s="29"/>
      <c r="K20" s="29"/>
      <c r="L20" s="29"/>
      <c r="M20" s="29"/>
      <c r="N20" s="209">
        <f>IF(N$7=0,0,SUM(LARGE(D20:H20,{1})))</f>
        <v>0.65088409131914537</v>
      </c>
      <c r="O20" s="210">
        <f>IF(O$7=0,0,SUM(LARGE(D20:H20,{2})))</f>
        <v>0.1486404833836858</v>
      </c>
      <c r="P20" s="211">
        <f>IF(P$7=0,0,SUM(LARGE(D20:H20,{3})))</f>
        <v>0</v>
      </c>
      <c r="Q20" s="212">
        <f t="shared" si="0"/>
        <v>0</v>
      </c>
      <c r="R20" s="218">
        <f t="shared" si="1"/>
        <v>0.79952457470283123</v>
      </c>
      <c r="S20" s="219">
        <f t="shared" si="2"/>
        <v>13</v>
      </c>
      <c r="T20" s="325">
        <f t="shared" si="3"/>
        <v>0.79952457470283123</v>
      </c>
      <c r="U20" s="326">
        <f t="shared" si="4"/>
        <v>13</v>
      </c>
      <c r="X20" s="37">
        <f t="shared" si="5"/>
        <v>0.39976228735141561</v>
      </c>
    </row>
    <row r="21" spans="1:24" x14ac:dyDescent="0.2">
      <c r="A21" s="1"/>
      <c r="B21" s="9" t="s">
        <v>19</v>
      </c>
      <c r="C21" s="10" t="s">
        <v>74</v>
      </c>
      <c r="D21" s="33">
        <v>0</v>
      </c>
      <c r="E21" s="29">
        <v>0</v>
      </c>
      <c r="F21" s="29">
        <v>0.69108352292330155</v>
      </c>
      <c r="G21" s="29">
        <v>0</v>
      </c>
      <c r="H21" s="38"/>
      <c r="I21" s="33"/>
      <c r="J21" s="29"/>
      <c r="K21" s="29"/>
      <c r="L21" s="29"/>
      <c r="M21" s="29"/>
      <c r="N21" s="209">
        <f>IF(N$7=0,0,SUM(LARGE(D21:H21,{1})))</f>
        <v>0.69108352292330155</v>
      </c>
      <c r="O21" s="210">
        <f>IF(O$7=0,0,SUM(LARGE(D21:H21,{2})))</f>
        <v>0</v>
      </c>
      <c r="P21" s="211">
        <f>IF(P$7=0,0,SUM(LARGE(D21:H21,{3})))</f>
        <v>0</v>
      </c>
      <c r="Q21" s="212">
        <f t="shared" si="0"/>
        <v>0</v>
      </c>
      <c r="R21" s="218">
        <f t="shared" si="1"/>
        <v>0.69108352292330155</v>
      </c>
      <c r="S21" s="219">
        <f t="shared" si="2"/>
        <v>14</v>
      </c>
      <c r="T21" s="325">
        <f t="shared" si="3"/>
        <v>0.69108352292330155</v>
      </c>
      <c r="U21" s="326">
        <f t="shared" si="4"/>
        <v>14</v>
      </c>
      <c r="X21" s="37">
        <f t="shared" si="5"/>
        <v>0.34554176146165078</v>
      </c>
    </row>
    <row r="22" spans="1:24" x14ac:dyDescent="0.2">
      <c r="B22" s="9" t="s">
        <v>40</v>
      </c>
      <c r="C22" s="10" t="s">
        <v>74</v>
      </c>
      <c r="D22" s="39">
        <v>0</v>
      </c>
      <c r="E22" s="29">
        <v>0</v>
      </c>
      <c r="F22" s="29">
        <v>0</v>
      </c>
      <c r="G22" s="29">
        <v>0.43907084738614294</v>
      </c>
      <c r="H22" s="38"/>
      <c r="I22" s="48"/>
      <c r="J22" s="49"/>
      <c r="K22" s="49"/>
      <c r="L22" s="49"/>
      <c r="M22" s="49"/>
      <c r="N22" s="209">
        <f>IF(N$7=0,0,SUM(LARGE(D22:H22,{1})))</f>
        <v>0.43907084738614294</v>
      </c>
      <c r="O22" s="210">
        <f>IF(O$7=0,0,SUM(LARGE(D22:H22,{2})))</f>
        <v>0</v>
      </c>
      <c r="P22" s="211">
        <f>IF(P$7=0,0,SUM(LARGE(D22:H22,{3})))</f>
        <v>0</v>
      </c>
      <c r="Q22" s="212">
        <f t="shared" si="0"/>
        <v>0</v>
      </c>
      <c r="R22" s="218">
        <f t="shared" si="1"/>
        <v>0.43907084738614294</v>
      </c>
      <c r="S22" s="219">
        <f t="shared" si="2"/>
        <v>15</v>
      </c>
      <c r="T22" s="325">
        <f t="shared" si="3"/>
        <v>0.43907084738614294</v>
      </c>
      <c r="U22" s="326">
        <f t="shared" si="4"/>
        <v>15</v>
      </c>
      <c r="X22" s="37">
        <f t="shared" si="5"/>
        <v>0.21953542369307147</v>
      </c>
    </row>
    <row r="23" spans="1:24" x14ac:dyDescent="0.2">
      <c r="B23" s="9"/>
      <c r="C23" s="10"/>
      <c r="D23" s="39"/>
      <c r="E23" s="29"/>
      <c r="F23" s="29"/>
      <c r="G23" s="29"/>
      <c r="H23" s="38"/>
      <c r="I23" s="48"/>
      <c r="J23" s="49"/>
      <c r="K23" s="49"/>
      <c r="L23" s="49"/>
      <c r="M23" s="49"/>
      <c r="N23" s="225"/>
      <c r="O23" s="226"/>
      <c r="P23" s="227"/>
      <c r="Q23" s="228"/>
      <c r="R23" s="229"/>
      <c r="S23" s="219"/>
      <c r="T23" s="325">
        <f t="shared" si="3"/>
        <v>0</v>
      </c>
      <c r="U23" s="326">
        <f t="shared" si="4"/>
        <v>16</v>
      </c>
      <c r="X23" s="37">
        <f t="shared" si="5"/>
        <v>0</v>
      </c>
    </row>
    <row r="24" spans="1:24" x14ac:dyDescent="0.2">
      <c r="B24" s="9"/>
      <c r="C24" s="10"/>
      <c r="D24" s="39"/>
      <c r="E24" s="29"/>
      <c r="F24" s="29"/>
      <c r="G24" s="53"/>
      <c r="H24" s="38"/>
      <c r="I24" s="48"/>
      <c r="J24" s="49"/>
      <c r="K24" s="49"/>
      <c r="L24" s="49"/>
      <c r="M24" s="49"/>
      <c r="N24" s="225"/>
      <c r="O24" s="226"/>
      <c r="P24" s="227"/>
      <c r="Q24" s="228"/>
      <c r="R24" s="229"/>
      <c r="S24" s="219"/>
      <c r="T24" s="325">
        <f t="shared" si="3"/>
        <v>0</v>
      </c>
      <c r="U24" s="326">
        <f t="shared" si="4"/>
        <v>16</v>
      </c>
      <c r="X24" s="37">
        <f t="shared" si="5"/>
        <v>0</v>
      </c>
    </row>
    <row r="25" spans="1:24" x14ac:dyDescent="0.2">
      <c r="B25" s="9"/>
      <c r="C25" s="10"/>
      <c r="D25" s="39"/>
      <c r="E25" s="29"/>
      <c r="F25" s="29"/>
      <c r="G25" s="29"/>
      <c r="H25" s="38"/>
      <c r="I25" s="48"/>
      <c r="J25" s="49"/>
      <c r="K25" s="49"/>
      <c r="L25" s="49"/>
      <c r="M25" s="49"/>
      <c r="N25" s="225"/>
      <c r="O25" s="226"/>
      <c r="P25" s="227"/>
      <c r="Q25" s="228"/>
      <c r="R25" s="229"/>
      <c r="S25" s="219"/>
      <c r="T25" s="325">
        <f t="shared" si="3"/>
        <v>0</v>
      </c>
      <c r="U25" s="326">
        <f t="shared" si="4"/>
        <v>16</v>
      </c>
      <c r="X25" s="37">
        <f t="shared" si="5"/>
        <v>0</v>
      </c>
    </row>
    <row r="26" spans="1:24" x14ac:dyDescent="0.2">
      <c r="B26" s="9"/>
      <c r="C26" s="10"/>
      <c r="D26" s="39"/>
      <c r="E26" s="29"/>
      <c r="F26" s="29"/>
      <c r="G26" s="29"/>
      <c r="H26" s="38"/>
      <c r="I26" s="48"/>
      <c r="J26" s="49"/>
      <c r="K26" s="49"/>
      <c r="L26" s="49"/>
      <c r="M26" s="49"/>
      <c r="N26" s="225"/>
      <c r="O26" s="226"/>
      <c r="P26" s="227"/>
      <c r="Q26" s="228"/>
      <c r="R26" s="229"/>
      <c r="S26" s="219"/>
      <c r="T26" s="325">
        <f t="shared" si="3"/>
        <v>0</v>
      </c>
      <c r="U26" s="326">
        <f t="shared" si="4"/>
        <v>16</v>
      </c>
      <c r="X26" s="37">
        <f t="shared" si="5"/>
        <v>0</v>
      </c>
    </row>
    <row r="27" spans="1:24" x14ac:dyDescent="0.2">
      <c r="B27" s="9"/>
      <c r="C27" s="10"/>
      <c r="D27" s="39"/>
      <c r="E27" s="29"/>
      <c r="F27" s="29"/>
      <c r="G27" s="29"/>
      <c r="H27" s="38"/>
      <c r="I27" s="48"/>
      <c r="J27" s="49"/>
      <c r="K27" s="49"/>
      <c r="L27" s="49"/>
      <c r="M27" s="49"/>
      <c r="N27" s="225"/>
      <c r="O27" s="226"/>
      <c r="P27" s="227"/>
      <c r="Q27" s="228"/>
      <c r="R27" s="229"/>
      <c r="S27" s="219"/>
      <c r="T27" s="325">
        <f t="shared" si="3"/>
        <v>0</v>
      </c>
      <c r="U27" s="326">
        <f t="shared" si="4"/>
        <v>16</v>
      </c>
      <c r="X27" s="37">
        <f t="shared" si="5"/>
        <v>0</v>
      </c>
    </row>
    <row r="28" spans="1:24" ht="13.5" thickBot="1" x14ac:dyDescent="0.25">
      <c r="B28" s="11"/>
      <c r="C28" s="14"/>
      <c r="D28" s="50"/>
      <c r="E28" s="42"/>
      <c r="F28" s="42"/>
      <c r="G28" s="42"/>
      <c r="H28" s="43"/>
      <c r="I28" s="50"/>
      <c r="J28" s="42"/>
      <c r="K28" s="42"/>
      <c r="L28" s="42"/>
      <c r="M28" s="42"/>
      <c r="N28" s="236"/>
      <c r="O28" s="237"/>
      <c r="P28" s="238"/>
      <c r="Q28" s="239"/>
      <c r="R28" s="240"/>
      <c r="S28" s="241"/>
      <c r="T28" s="327">
        <f t="shared" si="3"/>
        <v>0</v>
      </c>
      <c r="U28" s="328">
        <f t="shared" si="4"/>
        <v>16</v>
      </c>
      <c r="X28" s="37">
        <f t="shared" si="5"/>
        <v>0</v>
      </c>
    </row>
    <row r="29" spans="1:24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24" x14ac:dyDescent="0.2">
      <c r="A30" s="1"/>
      <c r="B30" s="1"/>
      <c r="C30" s="1"/>
      <c r="D30" s="1" t="s">
        <v>411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T30" s="1"/>
    </row>
    <row r="31" spans="1:24" ht="13.5" thickBot="1" x14ac:dyDescent="0.25">
      <c r="A31" s="1"/>
      <c r="B31" s="26"/>
      <c r="C31" s="2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T31" s="1"/>
    </row>
    <row r="32" spans="1:24" x14ac:dyDescent="0.2">
      <c r="A32" s="1"/>
      <c r="B32" s="6" t="s">
        <v>85</v>
      </c>
      <c r="C32" s="8"/>
      <c r="D32" s="146"/>
      <c r="E32" s="7"/>
      <c r="F32" s="7"/>
      <c r="G32" s="7"/>
      <c r="H32" s="7"/>
      <c r="I32" s="142"/>
      <c r="J32" s="126"/>
      <c r="K32" s="1"/>
      <c r="L32" s="1"/>
      <c r="M32" s="26"/>
      <c r="N32" s="26"/>
      <c r="O32" s="1"/>
      <c r="P32" s="1"/>
      <c r="Q32" s="1"/>
      <c r="R32" s="1"/>
      <c r="T32" s="1"/>
    </row>
    <row r="33" spans="1:20" x14ac:dyDescent="0.2">
      <c r="A33" s="1"/>
      <c r="B33" s="9" t="s">
        <v>1</v>
      </c>
      <c r="C33" s="10"/>
      <c r="D33" s="147" t="str">
        <f t="shared" ref="D33:H34" si="6">D6</f>
        <v>Falcon</v>
      </c>
      <c r="E33" s="147" t="str">
        <f t="shared" si="6"/>
        <v>Odense</v>
      </c>
      <c r="F33" s="147" t="str">
        <f t="shared" si="6"/>
        <v>Greve</v>
      </c>
      <c r="G33" s="147" t="str">
        <f t="shared" si="6"/>
        <v>SwingingDK</v>
      </c>
      <c r="H33" s="147">
        <f t="shared" si="6"/>
        <v>0</v>
      </c>
      <c r="I33" s="162" t="s">
        <v>42</v>
      </c>
      <c r="J33" s="127" t="s">
        <v>15</v>
      </c>
      <c r="K33" s="1"/>
      <c r="L33" s="1"/>
      <c r="M33" s="1"/>
      <c r="N33" s="1"/>
      <c r="O33" s="1"/>
      <c r="P33" s="1"/>
      <c r="Q33" s="1"/>
      <c r="R33" s="1"/>
      <c r="T33" s="1"/>
    </row>
    <row r="34" spans="1:20" ht="13.5" thickBot="1" x14ac:dyDescent="0.25">
      <c r="A34" s="1"/>
      <c r="B34" s="22"/>
      <c r="C34" s="149"/>
      <c r="D34" s="147" t="str">
        <f t="shared" si="6"/>
        <v>6. feb</v>
      </c>
      <c r="E34" s="147" t="str">
        <f t="shared" si="6"/>
        <v>27. marts</v>
      </c>
      <c r="F34" s="147" t="str">
        <f t="shared" si="6"/>
        <v>9. maj</v>
      </c>
      <c r="G34" s="147" t="str">
        <f t="shared" si="6"/>
        <v>7-8. aug</v>
      </c>
      <c r="H34" s="147" t="str">
        <f t="shared" si="6"/>
        <v xml:space="preserve"> </v>
      </c>
      <c r="I34" s="163"/>
      <c r="J34" s="128"/>
      <c r="K34" s="53"/>
      <c r="L34" s="53"/>
      <c r="M34" s="53"/>
      <c r="N34" s="53"/>
      <c r="O34" s="53"/>
      <c r="P34" s="53"/>
      <c r="Q34" s="53"/>
      <c r="R34" s="54"/>
      <c r="S34" s="56"/>
      <c r="T34" s="1"/>
    </row>
    <row r="35" spans="1:20" x14ac:dyDescent="0.2">
      <c r="A35" s="1"/>
      <c r="B35" s="30" t="str">
        <f>IF($C$16="s",B$16,"")</f>
        <v>Edwin Koolen</v>
      </c>
      <c r="C35" s="151" t="str">
        <f>IF($C$16="s",C$16,"")</f>
        <v>s</v>
      </c>
      <c r="D35" s="30">
        <f>IF($C$16="s",D$16,0)</f>
        <v>0</v>
      </c>
      <c r="E35" s="31">
        <f>IF($C$16="s",E$16,0)</f>
        <v>0.90821636859844646</v>
      </c>
      <c r="F35" s="31">
        <f>IF($C$16="s",F$16,0)</f>
        <v>0</v>
      </c>
      <c r="G35" s="151">
        <f>IF($C$16="s",G$16,0)</f>
        <v>0</v>
      </c>
      <c r="H35" s="151">
        <f>IF($C$16="s",H$16,0)</f>
        <v>0</v>
      </c>
      <c r="I35" s="157">
        <f>SUM(LARGE(D35:H35,{1}))</f>
        <v>0.90821636859844646</v>
      </c>
      <c r="J35" s="154">
        <f t="shared" ref="J35:J55" si="7">RANK(I35,$I$35:$I$55)</f>
        <v>1</v>
      </c>
      <c r="K35" s="53"/>
      <c r="L35" s="53"/>
      <c r="M35" s="53"/>
      <c r="N35" s="53"/>
      <c r="O35" s="54"/>
      <c r="P35" s="54"/>
      <c r="Q35" s="54"/>
      <c r="R35" s="54"/>
      <c r="S35" s="56"/>
      <c r="T35" s="1"/>
    </row>
    <row r="36" spans="1:20" x14ac:dyDescent="0.2">
      <c r="A36" s="1"/>
      <c r="B36" s="28" t="str">
        <f>IF($C$13="s",B$13,"")</f>
        <v>Axel Handrup</v>
      </c>
      <c r="C36" s="152" t="str">
        <f>IF($C$13="s",C$13,"")</f>
        <v>s</v>
      </c>
      <c r="D36" s="28">
        <f>IF($C$13="s",D$13,0)</f>
        <v>0</v>
      </c>
      <c r="E36" s="29">
        <f>IF($C$13="s",E$13,0)</f>
        <v>0</v>
      </c>
      <c r="F36" s="29">
        <f>IF($C$13="s",F$13,0)</f>
        <v>0.86234165090569148</v>
      </c>
      <c r="G36" s="152">
        <f>IF($C$13="s",G$13,0)</f>
        <v>0.74850623124166382</v>
      </c>
      <c r="H36" s="152">
        <f>IF($C$13="s",H$13,0)</f>
        <v>0</v>
      </c>
      <c r="I36" s="150">
        <f>SUM(LARGE(D36:H36,{1}))</f>
        <v>0.86234165090569148</v>
      </c>
      <c r="J36" s="155">
        <f t="shared" si="7"/>
        <v>2</v>
      </c>
      <c r="K36" s="53"/>
      <c r="L36" s="53"/>
      <c r="M36" s="53"/>
      <c r="N36" s="53"/>
      <c r="O36" s="53"/>
      <c r="P36" s="53"/>
      <c r="Q36" s="53"/>
      <c r="R36" s="54"/>
      <c r="S36" s="56"/>
      <c r="T36" s="1"/>
    </row>
    <row r="37" spans="1:20" x14ac:dyDescent="0.2">
      <c r="A37" s="1"/>
      <c r="B37" s="28" t="str">
        <f>IF($C$18="s",B$18,"")</f>
        <v>Peter Fleischer</v>
      </c>
      <c r="C37" s="152" t="str">
        <f>IF($C$18="s",C$18,"")</f>
        <v>s</v>
      </c>
      <c r="D37" s="28">
        <f>IF($C$18="s",D$18,0)</f>
        <v>0</v>
      </c>
      <c r="E37" s="29">
        <f>IF($C$18="s",E$18,0)</f>
        <v>0</v>
      </c>
      <c r="F37" s="29">
        <f>IF($C$18="s",F$18,0)</f>
        <v>0.82606309594704008</v>
      </c>
      <c r="G37" s="152">
        <f>IF($C$18="s",G$18,0)</f>
        <v>0</v>
      </c>
      <c r="H37" s="152">
        <f>IF($C$18="s",H$18,0)</f>
        <v>0</v>
      </c>
      <c r="I37" s="150">
        <f>SUM(LARGE(D37:H37,{1}))</f>
        <v>0.82606309594704008</v>
      </c>
      <c r="J37" s="155">
        <f t="shared" si="7"/>
        <v>3</v>
      </c>
      <c r="K37" s="53"/>
      <c r="L37" s="53"/>
      <c r="M37" s="53"/>
      <c r="N37" s="53"/>
      <c r="O37" s="54"/>
      <c r="P37" s="54"/>
      <c r="Q37" s="54"/>
      <c r="R37" s="54"/>
      <c r="S37" s="56"/>
      <c r="T37" s="1"/>
    </row>
    <row r="38" spans="1:20" x14ac:dyDescent="0.2">
      <c r="A38" s="1"/>
      <c r="B38" s="28" t="str">
        <f>IF($C$14="s",B$14,"")</f>
        <v>Jan Rindahl</v>
      </c>
      <c r="C38" s="152" t="str">
        <f>IF($C$14="s",C$14,"")</f>
        <v>s</v>
      </c>
      <c r="D38" s="28">
        <f>IF($C$14="s",D$14,0)</f>
        <v>0</v>
      </c>
      <c r="E38" s="29">
        <f>IF($C$14="s",E$14,0)</f>
        <v>0.80662792149989726</v>
      </c>
      <c r="F38" s="29">
        <f>IF($C$14="s",F$14,0)</f>
        <v>0.76838370411061152</v>
      </c>
      <c r="G38" s="152">
        <f>IF($C$14="s",G$14,0)</f>
        <v>0</v>
      </c>
      <c r="H38" s="152">
        <f>IF($C$14="s",H$14,0)</f>
        <v>0</v>
      </c>
      <c r="I38" s="150">
        <f>SUM(LARGE(D38:H38,{1}))</f>
        <v>0.80662792149989726</v>
      </c>
      <c r="J38" s="155">
        <f t="shared" si="7"/>
        <v>4</v>
      </c>
      <c r="K38" s="53"/>
      <c r="L38" s="53"/>
      <c r="M38" s="53"/>
      <c r="N38" s="53"/>
      <c r="O38" s="54"/>
      <c r="P38" s="54"/>
      <c r="Q38" s="54"/>
      <c r="R38" s="54"/>
      <c r="S38" s="56"/>
      <c r="T38" s="1"/>
    </row>
    <row r="39" spans="1:20" x14ac:dyDescent="0.2">
      <c r="A39" s="1"/>
      <c r="B39" s="28" t="str">
        <f>IF($C$15="s",B$15,"")</f>
        <v>Lasse Wingtoft</v>
      </c>
      <c r="C39" s="152" t="str">
        <f>IF($C$15="s",C$15,"")</f>
        <v>s</v>
      </c>
      <c r="D39" s="28">
        <f>IF($C$15="s",D$15,0)</f>
        <v>0.74516242851227321</v>
      </c>
      <c r="E39" s="29">
        <f>IF($C$15="s",E$15,0)</f>
        <v>0.62439230830103187</v>
      </c>
      <c r="F39" s="29">
        <f>IF($C$15="s",F$15,0)</f>
        <v>0</v>
      </c>
      <c r="G39" s="152">
        <f>IF($C$15="s",G$15,0)</f>
        <v>0</v>
      </c>
      <c r="H39" s="152">
        <f>IF($C$15="s",H$15,0)</f>
        <v>0</v>
      </c>
      <c r="I39" s="150">
        <f>SUM(LARGE(D39:H39,{1}))</f>
        <v>0.74516242851227321</v>
      </c>
      <c r="J39" s="155">
        <f t="shared" si="7"/>
        <v>5</v>
      </c>
      <c r="K39" s="53"/>
      <c r="L39" s="53"/>
      <c r="M39" s="53"/>
      <c r="N39" s="53"/>
      <c r="O39" s="54"/>
      <c r="P39" s="54"/>
      <c r="Q39" s="55"/>
      <c r="R39" s="54"/>
      <c r="S39" s="56"/>
      <c r="T39" s="1"/>
    </row>
    <row r="40" spans="1:20" x14ac:dyDescent="0.2">
      <c r="A40" s="1"/>
      <c r="B40" s="28" t="str">
        <f>IF($C$21="s",B$21,"")</f>
        <v>Morten Enevoldsen</v>
      </c>
      <c r="C40" s="152" t="str">
        <f>IF($C$21="s",C$21,"")</f>
        <v>s</v>
      </c>
      <c r="D40" s="28">
        <f>IF($C$21="s",D$21,0)</f>
        <v>0</v>
      </c>
      <c r="E40" s="29">
        <f>IF($C$21="s",E$21,0)</f>
        <v>0</v>
      </c>
      <c r="F40" s="29">
        <f>IF($C$21="s",F$21,0)</f>
        <v>0.69108352292330155</v>
      </c>
      <c r="G40" s="152">
        <f>IF($C$21="s",G$21,0)</f>
        <v>0</v>
      </c>
      <c r="H40" s="152">
        <f>IF($C$21="s",H$21,0)</f>
        <v>0</v>
      </c>
      <c r="I40" s="150">
        <f>SUM(LARGE(D40:H40,{1}))</f>
        <v>0.69108352292330155</v>
      </c>
      <c r="J40" s="155">
        <f t="shared" si="7"/>
        <v>6</v>
      </c>
      <c r="K40" s="53"/>
      <c r="L40" s="53"/>
      <c r="M40" s="53"/>
      <c r="N40" s="53"/>
      <c r="O40" s="54"/>
      <c r="P40" s="54"/>
      <c r="Q40" s="54"/>
      <c r="R40" s="54"/>
      <c r="S40" s="56"/>
      <c r="T40" s="1"/>
    </row>
    <row r="41" spans="1:20" x14ac:dyDescent="0.2">
      <c r="A41" s="1"/>
      <c r="B41" s="28" t="str">
        <f>IF($C$20="s",B$20,"")</f>
        <v>Lasse Pedersen</v>
      </c>
      <c r="C41" s="152" t="str">
        <f>IF($C$20="s",C$20,"")</f>
        <v>s</v>
      </c>
      <c r="D41" s="28">
        <f>IF($C$20="s",D$20,0)</f>
        <v>0.1486404833836858</v>
      </c>
      <c r="E41" s="29">
        <f>IF($C$20="s",E$20,0)</f>
        <v>0.65088409131914537</v>
      </c>
      <c r="F41" s="29">
        <f>IF($C$20="s",F$20,0)</f>
        <v>0</v>
      </c>
      <c r="G41" s="152">
        <f>IF($C$20="s",G$20,0)</f>
        <v>0</v>
      </c>
      <c r="H41" s="152">
        <f>IF($C$20="s",H$20,0)</f>
        <v>0</v>
      </c>
      <c r="I41" s="150">
        <f>SUM(LARGE(D41:H41,{1}))</f>
        <v>0.65088409131914537</v>
      </c>
      <c r="J41" s="155">
        <f t="shared" si="7"/>
        <v>7</v>
      </c>
      <c r="K41" s="53"/>
      <c r="L41" s="53"/>
      <c r="M41" s="53"/>
      <c r="N41" s="53"/>
      <c r="O41" s="54"/>
      <c r="P41" s="54"/>
      <c r="Q41" s="54"/>
      <c r="R41" s="54"/>
      <c r="S41" s="56"/>
      <c r="T41" s="1"/>
    </row>
    <row r="42" spans="1:20" x14ac:dyDescent="0.2">
      <c r="A42" s="1"/>
      <c r="B42" s="28" t="str">
        <f>IF($C$17="s",B$17,"")</f>
        <v>Regnar Pedersen</v>
      </c>
      <c r="C42" s="152" t="str">
        <f>IF($C$17="s",C$17,"")</f>
        <v>s</v>
      </c>
      <c r="D42" s="28">
        <f>IF($C$17="s",D$17,0)</f>
        <v>0.31828153968394102</v>
      </c>
      <c r="E42" s="29">
        <f>IF($C$17="s",E$17,0)</f>
        <v>0.55381161942625923</v>
      </c>
      <c r="F42" s="29">
        <f>IF($C$17="s",F$17,0)</f>
        <v>0</v>
      </c>
      <c r="G42" s="152">
        <f>IF($C$17="s",G$17,0)</f>
        <v>0</v>
      </c>
      <c r="H42" s="152">
        <f>IF($C$17="s",H$17,0)</f>
        <v>0</v>
      </c>
      <c r="I42" s="150">
        <f>SUM(LARGE(D42:H42,{1}))</f>
        <v>0.55381161942625923</v>
      </c>
      <c r="J42" s="155">
        <f t="shared" si="7"/>
        <v>8</v>
      </c>
      <c r="K42" s="53"/>
      <c r="L42" s="53"/>
      <c r="M42" s="53"/>
      <c r="N42" s="53"/>
      <c r="O42" s="54"/>
      <c r="P42" s="54"/>
      <c r="Q42" s="54"/>
      <c r="R42" s="54"/>
      <c r="S42" s="56"/>
      <c r="T42" s="1"/>
    </row>
    <row r="43" spans="1:20" x14ac:dyDescent="0.2">
      <c r="A43" s="1"/>
      <c r="B43" s="28" t="str">
        <f>IF($C$19="s",B$19,"")</f>
        <v xml:space="preserve">Christian Christensen </v>
      </c>
      <c r="C43" s="152" t="str">
        <f>IF($C$19="s",C$19,"")</f>
        <v>s</v>
      </c>
      <c r="D43" s="28">
        <f>IF($C$19="s",D$19,0)</f>
        <v>0.36348695908116097</v>
      </c>
      <c r="E43" s="29">
        <f>IF($C$19="s",E$19,0)</f>
        <v>0.36838671139313112</v>
      </c>
      <c r="F43" s="29">
        <f>IF($C$19="s",F$19,0)</f>
        <v>0.45052576807729194</v>
      </c>
      <c r="G43" s="152">
        <f>IF($C$19="s",G$19,0)</f>
        <v>0</v>
      </c>
      <c r="H43" s="152">
        <f>IF($C$19="s",H$19,0)</f>
        <v>0</v>
      </c>
      <c r="I43" s="150">
        <f>SUM(LARGE(D43:H43,{1}))</f>
        <v>0.45052576807729194</v>
      </c>
      <c r="J43" s="155">
        <f t="shared" si="7"/>
        <v>9</v>
      </c>
      <c r="K43" s="53"/>
      <c r="L43" s="53"/>
      <c r="M43" s="53"/>
      <c r="N43" s="53"/>
      <c r="O43" s="54"/>
      <c r="P43" s="54"/>
      <c r="Q43" s="54"/>
      <c r="R43" s="54"/>
      <c r="S43" s="56"/>
      <c r="T43" s="1"/>
    </row>
    <row r="44" spans="1:20" x14ac:dyDescent="0.2">
      <c r="A44" s="1"/>
      <c r="B44" s="28" t="str">
        <f>IF($C$22="s",B$22,"")</f>
        <v>Leif Møller</v>
      </c>
      <c r="C44" s="152" t="str">
        <f>IF($C$22="s",C$22,"")</f>
        <v>s</v>
      </c>
      <c r="D44" s="28">
        <f>IF($C$22="s",D$22,0)</f>
        <v>0</v>
      </c>
      <c r="E44" s="29">
        <f>IF($C$22="s",E$22,0)</f>
        <v>0</v>
      </c>
      <c r="F44" s="29">
        <f>IF($C$22="s",F$22,0)</f>
        <v>0</v>
      </c>
      <c r="G44" s="152">
        <f>IF($C$22="s",G$22,0)</f>
        <v>0.43907084738614294</v>
      </c>
      <c r="H44" s="152">
        <f>IF($C$22="s",H$22,0)</f>
        <v>0</v>
      </c>
      <c r="I44" s="150">
        <f>SUM(LARGE(D44:H44,{1}))</f>
        <v>0.43907084738614294</v>
      </c>
      <c r="J44" s="155">
        <f t="shared" si="7"/>
        <v>10</v>
      </c>
      <c r="K44" s="54"/>
      <c r="L44" s="54"/>
      <c r="M44" s="54"/>
      <c r="N44" s="54"/>
      <c r="O44" s="54"/>
      <c r="P44" s="54"/>
      <c r="Q44" s="54"/>
      <c r="R44" s="54"/>
      <c r="S44" s="56"/>
      <c r="T44" s="1"/>
    </row>
    <row r="45" spans="1:20" x14ac:dyDescent="0.2">
      <c r="A45" s="1"/>
      <c r="B45" s="28" t="str">
        <f>IF($C$8="s",B$8,"")</f>
        <v/>
      </c>
      <c r="C45" s="152" t="str">
        <f>IF($C$8="s",C$8,"")</f>
        <v/>
      </c>
      <c r="D45" s="28">
        <f>IF($C$8="s",D$8,0)</f>
        <v>0</v>
      </c>
      <c r="E45" s="29">
        <f>IF($C$8="s",E$8,0)</f>
        <v>0</v>
      </c>
      <c r="F45" s="29">
        <f>IF($C$8="s",F$8,0)</f>
        <v>0</v>
      </c>
      <c r="G45" s="152">
        <f>IF($C$8="s",G$8,0)</f>
        <v>0</v>
      </c>
      <c r="H45" s="152">
        <f>IF($C$8="s",H$8,0)</f>
        <v>0</v>
      </c>
      <c r="I45" s="150">
        <f>SUM(LARGE(D45:H45,{1}))</f>
        <v>0</v>
      </c>
      <c r="J45" s="155">
        <f t="shared" si="7"/>
        <v>11</v>
      </c>
      <c r="K45" s="53"/>
      <c r="L45" s="53"/>
      <c r="M45" s="53"/>
      <c r="N45" s="53"/>
      <c r="O45" s="53"/>
      <c r="P45" s="53"/>
      <c r="Q45" s="53"/>
      <c r="R45" s="54"/>
      <c r="S45" s="56"/>
      <c r="T45" s="1"/>
    </row>
    <row r="46" spans="1:20" x14ac:dyDescent="0.2">
      <c r="A46" s="1"/>
      <c r="B46" s="28" t="str">
        <f>IF($C$11="s",B$11,"")</f>
        <v/>
      </c>
      <c r="C46" s="152" t="str">
        <f>IF($C$11="s",C$11,"")</f>
        <v/>
      </c>
      <c r="D46" s="28">
        <f>IF($C$11="s",D$11,0)</f>
        <v>0</v>
      </c>
      <c r="E46" s="29">
        <f>IF($C$11="s",E$11,0)</f>
        <v>0</v>
      </c>
      <c r="F46" s="29">
        <f>IF($C$11="s",F$11,0)</f>
        <v>0</v>
      </c>
      <c r="G46" s="152">
        <f>IF($C$11="s",G$11,0)</f>
        <v>0</v>
      </c>
      <c r="H46" s="152">
        <f>IF($C$11="s",H$11,0)</f>
        <v>0</v>
      </c>
      <c r="I46" s="150">
        <f>SUM(LARGE(D46:H46,{1}))</f>
        <v>0</v>
      </c>
      <c r="J46" s="155">
        <f t="shared" si="7"/>
        <v>11</v>
      </c>
      <c r="K46" s="53"/>
      <c r="L46" s="53"/>
      <c r="M46" s="53"/>
      <c r="N46" s="53"/>
      <c r="O46" s="54"/>
      <c r="P46" s="54"/>
      <c r="Q46" s="54"/>
      <c r="R46" s="54"/>
      <c r="S46" s="56"/>
      <c r="T46" s="1"/>
    </row>
    <row r="47" spans="1:20" x14ac:dyDescent="0.2">
      <c r="A47" s="1"/>
      <c r="B47" s="28" t="str">
        <f>IF($C$9="s",B$9,"")</f>
        <v/>
      </c>
      <c r="C47" s="152" t="str">
        <f>IF($C$9="s",C$9,"")</f>
        <v/>
      </c>
      <c r="D47" s="28">
        <f>IF($C$9="s",D$9,0)</f>
        <v>0</v>
      </c>
      <c r="E47" s="29">
        <f>IF($C$9="s",E$9,0)</f>
        <v>0</v>
      </c>
      <c r="F47" s="29">
        <f>IF($C$9="s",F$9,0)</f>
        <v>0</v>
      </c>
      <c r="G47" s="152">
        <f>IF($C$9="s",G$9,0)</f>
        <v>0</v>
      </c>
      <c r="H47" s="152">
        <f>IF($C$9="s",H$9,0)</f>
        <v>0</v>
      </c>
      <c r="I47" s="150">
        <f>SUM(LARGE(D47:H47,{1}))</f>
        <v>0</v>
      </c>
      <c r="J47" s="155">
        <f t="shared" si="7"/>
        <v>11</v>
      </c>
      <c r="K47" s="53"/>
      <c r="L47" s="53"/>
      <c r="M47" s="53"/>
      <c r="N47" s="53"/>
      <c r="O47" s="53"/>
      <c r="P47" s="53"/>
      <c r="Q47" s="53"/>
      <c r="R47" s="54"/>
      <c r="S47" s="56"/>
      <c r="T47" s="1"/>
    </row>
    <row r="48" spans="1:20" x14ac:dyDescent="0.2">
      <c r="A48" s="1"/>
      <c r="B48" s="28" t="str">
        <f>IF($C$10="s",B$10,"")</f>
        <v/>
      </c>
      <c r="C48" s="152" t="str">
        <f>IF($C$10="s",C$10,"")</f>
        <v/>
      </c>
      <c r="D48" s="28">
        <f>IF($C$10="s",D$10,0)</f>
        <v>0</v>
      </c>
      <c r="E48" s="29">
        <f>IF($C$10="s",E$10,0)</f>
        <v>0</v>
      </c>
      <c r="F48" s="29">
        <f>IF($C$10="s",F$10,0)</f>
        <v>0</v>
      </c>
      <c r="G48" s="152">
        <f>IF($C$10="s",G$10,0)</f>
        <v>0</v>
      </c>
      <c r="H48" s="152">
        <f>IF($C$10="s",H$10,0)</f>
        <v>0</v>
      </c>
      <c r="I48" s="150">
        <f>SUM(LARGE(D48:H48,{1}))</f>
        <v>0</v>
      </c>
      <c r="J48" s="155">
        <f t="shared" si="7"/>
        <v>11</v>
      </c>
      <c r="K48" s="53"/>
      <c r="L48" s="53"/>
      <c r="M48" s="53"/>
      <c r="N48" s="53"/>
      <c r="O48" s="53"/>
      <c r="P48" s="53"/>
      <c r="Q48" s="53"/>
      <c r="R48" s="54"/>
      <c r="S48" s="56"/>
      <c r="T48" s="1"/>
    </row>
    <row r="49" spans="1:20" ht="12.6" customHeight="1" x14ac:dyDescent="0.2">
      <c r="A49" s="1"/>
      <c r="B49" s="28" t="str">
        <f>IF($C$12="s",B$12,"")</f>
        <v/>
      </c>
      <c r="C49" s="152" t="str">
        <f>IF($C$12="s",C$12,"")</f>
        <v/>
      </c>
      <c r="D49" s="28">
        <f>IF($C$12="s",D$12,0)</f>
        <v>0</v>
      </c>
      <c r="E49" s="29">
        <f>IF($C$12="s",E$12,0)</f>
        <v>0</v>
      </c>
      <c r="F49" s="29">
        <f>IF($C$12="s",F$12,0)</f>
        <v>0</v>
      </c>
      <c r="G49" s="152">
        <f>IF($C$12="s",G$12,0)</f>
        <v>0</v>
      </c>
      <c r="H49" s="152">
        <f>IF($C$12="s",H$12,0)</f>
        <v>0</v>
      </c>
      <c r="I49" s="150">
        <f>SUM(LARGE(D49:H49,{1}))</f>
        <v>0</v>
      </c>
      <c r="J49" s="155">
        <f t="shared" si="7"/>
        <v>11</v>
      </c>
      <c r="K49" s="53"/>
      <c r="L49" s="53"/>
      <c r="M49" s="53"/>
      <c r="N49" s="53"/>
      <c r="O49" s="54"/>
      <c r="P49" s="54"/>
      <c r="Q49" s="54"/>
      <c r="R49" s="54"/>
      <c r="S49" s="56"/>
      <c r="T49" s="1"/>
    </row>
    <row r="50" spans="1:20" x14ac:dyDescent="0.2">
      <c r="A50" s="1"/>
      <c r="B50" s="28" t="str">
        <f>IF($C$23="s",B$23,"")</f>
        <v/>
      </c>
      <c r="C50" s="152" t="str">
        <f>IF($C$23="s",C$23,"")</f>
        <v/>
      </c>
      <c r="D50" s="28">
        <f>IF($C$23="s",D$23,0)</f>
        <v>0</v>
      </c>
      <c r="E50" s="29">
        <f>IF($C$23="s",E$23,0)</f>
        <v>0</v>
      </c>
      <c r="F50" s="29">
        <f>IF($C$23="s",F$23,0)</f>
        <v>0</v>
      </c>
      <c r="G50" s="152">
        <f>IF($C$23="s",G$23,0)</f>
        <v>0</v>
      </c>
      <c r="H50" s="152">
        <f>IF($C$23="s",H$23,0)</f>
        <v>0</v>
      </c>
      <c r="I50" s="150">
        <f>SUM(LARGE(D50:H50,{1}))</f>
        <v>0</v>
      </c>
      <c r="J50" s="155">
        <f t="shared" si="7"/>
        <v>11</v>
      </c>
      <c r="K50" s="54"/>
      <c r="L50" s="54"/>
      <c r="M50" s="54"/>
      <c r="N50" s="54"/>
      <c r="O50" s="54"/>
      <c r="P50" s="54"/>
      <c r="Q50" s="54"/>
      <c r="R50" s="54"/>
      <c r="S50" s="56"/>
      <c r="T50" s="1"/>
    </row>
    <row r="51" spans="1:20" x14ac:dyDescent="0.2">
      <c r="A51" s="1"/>
      <c r="B51" s="28" t="str">
        <f>IF($C$24="s",B$24,"")</f>
        <v/>
      </c>
      <c r="C51" s="152" t="str">
        <f>IF($C$24="s",C$24,"")</f>
        <v/>
      </c>
      <c r="D51" s="28">
        <f>IF($C$24="s",D$24,0)</f>
        <v>0</v>
      </c>
      <c r="E51" s="29">
        <f>IF($C$24="s",E$24,0)</f>
        <v>0</v>
      </c>
      <c r="F51" s="29">
        <f>IF($C$24="s",F$24,0)</f>
        <v>0</v>
      </c>
      <c r="G51" s="152">
        <f>IF($C$24="s",G$24,0)</f>
        <v>0</v>
      </c>
      <c r="H51" s="152">
        <f>IF($C$24="s",H$24,0)</f>
        <v>0</v>
      </c>
      <c r="I51" s="150">
        <f>SUM(LARGE(D51:H51,{1}))</f>
        <v>0</v>
      </c>
      <c r="J51" s="155">
        <f t="shared" si="7"/>
        <v>11</v>
      </c>
      <c r="K51" s="54"/>
      <c r="L51" s="54"/>
      <c r="M51" s="54"/>
      <c r="N51" s="54"/>
      <c r="O51" s="54"/>
      <c r="P51" s="54"/>
      <c r="Q51" s="54"/>
      <c r="R51" s="54"/>
      <c r="S51" s="56"/>
      <c r="T51" s="1"/>
    </row>
    <row r="52" spans="1:20" x14ac:dyDescent="0.2">
      <c r="A52" s="1"/>
      <c r="B52" s="28" t="str">
        <f>IF($C$25="s",B$25,"")</f>
        <v/>
      </c>
      <c r="C52" s="152" t="str">
        <f>IF($C$25="s",C$25,"")</f>
        <v/>
      </c>
      <c r="D52" s="28">
        <f>IF($C$25="s",D$25,0)</f>
        <v>0</v>
      </c>
      <c r="E52" s="29">
        <f>IF($C$25="s",E$25,0)</f>
        <v>0</v>
      </c>
      <c r="F52" s="29">
        <f>IF($C$25="s",F$25,0)</f>
        <v>0</v>
      </c>
      <c r="G52" s="152">
        <f>IF($C$25="s",G$25,0)</f>
        <v>0</v>
      </c>
      <c r="H52" s="152">
        <f>IF($C$25="s",H$25,0)</f>
        <v>0</v>
      </c>
      <c r="I52" s="150">
        <f>SUM(LARGE(D52:H52,{1}))</f>
        <v>0</v>
      </c>
      <c r="J52" s="155">
        <f t="shared" si="7"/>
        <v>11</v>
      </c>
      <c r="K52" s="54"/>
      <c r="L52" s="54"/>
      <c r="M52" s="54"/>
      <c r="N52" s="54"/>
      <c r="O52" s="54"/>
      <c r="P52" s="54"/>
      <c r="Q52" s="54"/>
      <c r="R52" s="54"/>
      <c r="S52" s="56"/>
      <c r="T52" s="1"/>
    </row>
    <row r="53" spans="1:20" x14ac:dyDescent="0.2">
      <c r="A53" s="1"/>
      <c r="B53" s="28" t="str">
        <f>IF($C$26="s",B$26,"")</f>
        <v/>
      </c>
      <c r="C53" s="152" t="str">
        <f>IF($C$26="s",C$26,"")</f>
        <v/>
      </c>
      <c r="D53" s="28">
        <f>IF($C$26="s",D$26,0)</f>
        <v>0</v>
      </c>
      <c r="E53" s="29">
        <f>IF($C$26="s",E$26,0)</f>
        <v>0</v>
      </c>
      <c r="F53" s="29">
        <f>IF($C$26="s",F$26,0)</f>
        <v>0</v>
      </c>
      <c r="G53" s="152">
        <f>IF($C$26="s",G$26,0)</f>
        <v>0</v>
      </c>
      <c r="H53" s="152">
        <f>IF($C$26="s",H$26,0)</f>
        <v>0</v>
      </c>
      <c r="I53" s="150">
        <f>SUM(LARGE(D53:H53,{1}))</f>
        <v>0</v>
      </c>
      <c r="J53" s="155">
        <f t="shared" si="7"/>
        <v>11</v>
      </c>
      <c r="K53" s="54"/>
      <c r="L53" s="54"/>
      <c r="M53" s="54"/>
      <c r="N53" s="54"/>
      <c r="O53" s="54"/>
      <c r="P53" s="54"/>
      <c r="Q53" s="54"/>
      <c r="R53" s="54"/>
      <c r="S53" s="56"/>
      <c r="T53" s="1"/>
    </row>
    <row r="54" spans="1:20" x14ac:dyDescent="0.2">
      <c r="A54" s="1"/>
      <c r="B54" s="28" t="str">
        <f>IF($C$27="s",B$27,"")</f>
        <v/>
      </c>
      <c r="C54" s="152" t="str">
        <f>IF($C$27="s",C$27,"")</f>
        <v/>
      </c>
      <c r="D54" s="28">
        <f>IF($C$27="s",D$27,0)</f>
        <v>0</v>
      </c>
      <c r="E54" s="29">
        <f>IF($C$27="s",E$27,0)</f>
        <v>0</v>
      </c>
      <c r="F54" s="29">
        <f>IF($C$27="s",F$27,0)</f>
        <v>0</v>
      </c>
      <c r="G54" s="152">
        <f>IF($C$27="s",G$27,0)</f>
        <v>0</v>
      </c>
      <c r="H54" s="152">
        <f>IF($C$27="s",H$27,0)</f>
        <v>0</v>
      </c>
      <c r="I54" s="150">
        <f>SUM(LARGE(D54:H54,{1}))</f>
        <v>0</v>
      </c>
      <c r="J54" s="155">
        <f t="shared" si="7"/>
        <v>11</v>
      </c>
      <c r="K54" s="54"/>
      <c r="L54" s="54"/>
      <c r="M54" s="54"/>
      <c r="N54" s="54"/>
      <c r="O54" s="54"/>
      <c r="P54" s="54"/>
      <c r="Q54" s="54"/>
      <c r="R54" s="54"/>
      <c r="S54" s="56"/>
      <c r="T54" s="1"/>
    </row>
    <row r="55" spans="1:20" ht="13.5" thickBot="1" x14ac:dyDescent="0.25">
      <c r="A55" s="1"/>
      <c r="B55" s="41" t="str">
        <f>IF($C$28="s",B$28,"")</f>
        <v/>
      </c>
      <c r="C55" s="153" t="str">
        <f>IF($C$28="s",C$28,"")</f>
        <v/>
      </c>
      <c r="D55" s="41">
        <f>IF($C$28="s",D$28,0)</f>
        <v>0</v>
      </c>
      <c r="E55" s="42">
        <f>IF($C$28="s",E$28,0)</f>
        <v>0</v>
      </c>
      <c r="F55" s="42">
        <f>IF($C$28="s",F$28,0)</f>
        <v>0</v>
      </c>
      <c r="G55" s="153">
        <f>IF($C$28="s",G$28,0)</f>
        <v>0</v>
      </c>
      <c r="H55" s="153">
        <f>IF($C$28="s",H$28,0)</f>
        <v>0</v>
      </c>
      <c r="I55" s="158">
        <f>SUM(LARGE(D55:H55,{1}))</f>
        <v>0</v>
      </c>
      <c r="J55" s="156">
        <f t="shared" si="7"/>
        <v>11</v>
      </c>
      <c r="K55" s="1"/>
      <c r="L55" s="1"/>
      <c r="M55" s="1"/>
      <c r="N55" s="1"/>
      <c r="O55" s="1"/>
      <c r="P55" s="1"/>
      <c r="Q55" s="1"/>
      <c r="R55" s="1"/>
      <c r="T55" s="1"/>
    </row>
    <row r="56" spans="1:20" x14ac:dyDescent="0.2">
      <c r="A56" s="1"/>
      <c r="B56" s="1"/>
      <c r="C56" s="1"/>
      <c r="D56" s="54"/>
      <c r="E56" s="54"/>
      <c r="F56" s="54"/>
      <c r="G56" s="54"/>
      <c r="H56" s="56"/>
      <c r="I56" s="159"/>
      <c r="J56" s="56"/>
      <c r="K56" s="1"/>
      <c r="L56" s="1"/>
      <c r="M56" s="1"/>
      <c r="N56" s="1"/>
      <c r="O56" s="1"/>
      <c r="P56" s="1"/>
      <c r="Q56" s="1"/>
      <c r="R56" s="1"/>
      <c r="T56" s="1"/>
    </row>
    <row r="57" spans="1:20" x14ac:dyDescent="0.2">
      <c r="A57" s="1"/>
      <c r="B57" s="1"/>
      <c r="C57" s="1"/>
      <c r="D57" s="54"/>
      <c r="E57" s="54"/>
      <c r="F57" s="54"/>
      <c r="G57" s="54"/>
      <c r="H57" s="56"/>
      <c r="I57" s="159"/>
      <c r="J57" s="56"/>
      <c r="K57" s="1"/>
      <c r="L57" s="1"/>
      <c r="M57" s="1"/>
      <c r="N57" s="1"/>
      <c r="O57" s="1"/>
      <c r="P57" s="1"/>
      <c r="Q57" s="1"/>
      <c r="R57" s="1"/>
      <c r="T57" s="1"/>
    </row>
    <row r="58" spans="1:20" x14ac:dyDescent="0.2">
      <c r="B58" s="1"/>
      <c r="C58" s="1"/>
      <c r="D58" s="54"/>
      <c r="E58" s="54"/>
      <c r="F58" s="54"/>
      <c r="G58" s="54"/>
      <c r="H58" s="56"/>
      <c r="I58" s="159"/>
      <c r="J58" s="56"/>
      <c r="K58" s="1"/>
      <c r="L58" s="1"/>
    </row>
    <row r="59" spans="1:20" ht="13.5" thickBot="1" x14ac:dyDescent="0.25">
      <c r="B59" s="1"/>
      <c r="C59" s="1"/>
      <c r="D59" s="54"/>
      <c r="E59" s="54"/>
      <c r="F59" s="54"/>
      <c r="G59" s="54"/>
      <c r="H59" s="56"/>
      <c r="I59" s="159"/>
      <c r="J59" s="56"/>
      <c r="K59" s="1"/>
      <c r="L59" s="1"/>
    </row>
    <row r="60" spans="1:20" x14ac:dyDescent="0.2">
      <c r="B60" s="108" t="s">
        <v>59</v>
      </c>
      <c r="C60" s="109"/>
      <c r="D60" s="109" t="s">
        <v>61</v>
      </c>
      <c r="E60" s="110" t="s">
        <v>62</v>
      </c>
      <c r="F60" s="54"/>
      <c r="G60" s="54"/>
      <c r="H60" s="56"/>
      <c r="I60" s="159"/>
      <c r="J60" s="56"/>
      <c r="K60" s="1"/>
      <c r="L60" s="1"/>
    </row>
    <row r="61" spans="1:20" ht="13.5" thickBot="1" x14ac:dyDescent="0.25">
      <c r="B61" s="111"/>
      <c r="C61" s="106"/>
      <c r="D61" s="106" t="s">
        <v>65</v>
      </c>
      <c r="E61" s="112" t="s">
        <v>65</v>
      </c>
      <c r="F61" s="54"/>
      <c r="G61" s="54"/>
      <c r="H61" s="56"/>
      <c r="I61" s="159"/>
      <c r="J61" s="56"/>
      <c r="K61" s="1"/>
      <c r="L61" s="1"/>
    </row>
    <row r="62" spans="1:20" x14ac:dyDescent="0.2">
      <c r="B62" s="6" t="s">
        <v>63</v>
      </c>
      <c r="C62" s="146"/>
      <c r="D62" s="31">
        <v>0.89560352096784723</v>
      </c>
      <c r="E62" s="51">
        <f t="shared" ref="E62:E68" si="8">D62/D$62</f>
        <v>1</v>
      </c>
      <c r="F62" s="54"/>
      <c r="G62" s="54"/>
      <c r="H62" s="56"/>
      <c r="I62" s="159"/>
      <c r="J62" s="56"/>
      <c r="K62" s="1"/>
      <c r="L62" s="1"/>
    </row>
    <row r="63" spans="1:20" x14ac:dyDescent="0.2">
      <c r="B63" s="9" t="s">
        <v>4</v>
      </c>
      <c r="C63" s="147"/>
      <c r="D63" s="29">
        <v>0.8413889617429412</v>
      </c>
      <c r="E63" s="38">
        <f t="shared" si="8"/>
        <v>0.93946589315960005</v>
      </c>
      <c r="F63" s="54"/>
      <c r="G63" s="54"/>
      <c r="H63" s="56"/>
      <c r="I63" s="159"/>
      <c r="J63" s="56"/>
      <c r="K63" s="1"/>
      <c r="L63" s="1"/>
    </row>
    <row r="64" spans="1:20" x14ac:dyDescent="0.2">
      <c r="B64" s="9" t="s">
        <v>6</v>
      </c>
      <c r="C64" s="147"/>
      <c r="D64" s="29">
        <v>0.83761348232274113</v>
      </c>
      <c r="E64" s="38">
        <f t="shared" si="8"/>
        <v>0.93525032306434175</v>
      </c>
      <c r="F64" s="54"/>
      <c r="G64" s="54"/>
      <c r="H64" s="56"/>
      <c r="I64" s="159"/>
      <c r="J64" s="56"/>
      <c r="K64" s="1"/>
      <c r="L64" s="1"/>
    </row>
    <row r="65" spans="2:12" x14ac:dyDescent="0.2">
      <c r="B65" s="9" t="s">
        <v>64</v>
      </c>
      <c r="C65" s="147"/>
      <c r="D65" s="29">
        <v>0.8317961607069102</v>
      </c>
      <c r="E65" s="38">
        <f t="shared" si="8"/>
        <v>0.92875490240147485</v>
      </c>
      <c r="F65" s="54"/>
      <c r="G65" s="54"/>
      <c r="H65" s="56"/>
      <c r="I65" s="159"/>
      <c r="J65" s="56"/>
      <c r="K65" s="1"/>
      <c r="L65" s="1"/>
    </row>
    <row r="66" spans="2:12" x14ac:dyDescent="0.2">
      <c r="B66" s="9" t="s">
        <v>3</v>
      </c>
      <c r="C66" s="147"/>
      <c r="D66" s="29">
        <v>0.78827105970614775</v>
      </c>
      <c r="E66" s="38">
        <f t="shared" si="8"/>
        <v>0.88015627590911094</v>
      </c>
      <c r="F66" s="54"/>
      <c r="G66" s="54"/>
      <c r="H66" s="56"/>
      <c r="I66" s="159"/>
      <c r="J66" s="56"/>
      <c r="K66" s="1"/>
      <c r="L66" s="1"/>
    </row>
    <row r="67" spans="2:12" x14ac:dyDescent="0.2">
      <c r="B67" s="9" t="s">
        <v>17</v>
      </c>
      <c r="C67" s="147"/>
      <c r="D67" s="29">
        <v>0.67036481616640775</v>
      </c>
      <c r="E67" s="38">
        <f t="shared" si="8"/>
        <v>0.74850623124166382</v>
      </c>
      <c r="F67" s="54"/>
      <c r="G67" s="54"/>
      <c r="H67" s="56"/>
      <c r="I67" s="159"/>
      <c r="J67" s="56"/>
      <c r="K67" s="1"/>
      <c r="L67" s="1"/>
    </row>
    <row r="68" spans="2:12" ht="13.5" thickBot="1" x14ac:dyDescent="0.25">
      <c r="B68" s="11" t="s">
        <v>40</v>
      </c>
      <c r="C68" s="164"/>
      <c r="D68" s="42">
        <v>0.39323339687336589</v>
      </c>
      <c r="E68" s="43">
        <f t="shared" si="8"/>
        <v>0.43907084738614288</v>
      </c>
      <c r="F68" s="54"/>
      <c r="G68" s="54"/>
      <c r="H68" s="56"/>
      <c r="I68" s="159"/>
      <c r="J68" s="56"/>
      <c r="K68" s="1"/>
      <c r="L68" s="1"/>
    </row>
    <row r="69" spans="2:12" x14ac:dyDescent="0.2">
      <c r="B69" s="1"/>
      <c r="C69" s="1"/>
      <c r="D69" s="160"/>
      <c r="E69" s="159"/>
      <c r="F69" s="159"/>
      <c r="G69" s="159"/>
      <c r="H69" s="159"/>
      <c r="I69" s="159"/>
      <c r="J69" s="1"/>
      <c r="K69" s="1"/>
      <c r="L69" s="1"/>
    </row>
    <row r="70" spans="2:12" x14ac:dyDescent="0.2">
      <c r="B70" s="1"/>
      <c r="C70" s="1"/>
      <c r="D70" s="160"/>
      <c r="E70" s="159"/>
      <c r="F70" s="159"/>
      <c r="G70" s="159"/>
      <c r="H70" s="159"/>
      <c r="I70" s="159"/>
      <c r="J70" s="1"/>
      <c r="K70" s="1"/>
      <c r="L70" s="1"/>
    </row>
    <row r="71" spans="2:12" x14ac:dyDescent="0.2">
      <c r="B71" s="1"/>
      <c r="C71" s="1"/>
      <c r="D71" s="160"/>
      <c r="E71" s="159"/>
      <c r="F71" s="159"/>
      <c r="G71" s="159"/>
      <c r="H71" s="159"/>
      <c r="I71" s="159"/>
      <c r="J71" s="1"/>
      <c r="K71" s="1"/>
      <c r="L71" s="1"/>
    </row>
    <row r="72" spans="2:12" x14ac:dyDescent="0.2">
      <c r="B72" s="1"/>
      <c r="C72" s="1"/>
      <c r="D72" s="160"/>
      <c r="E72" s="159"/>
      <c r="F72" s="159"/>
      <c r="G72" s="159"/>
      <c r="H72" s="159"/>
      <c r="I72" s="159"/>
      <c r="J72" s="1"/>
      <c r="K72" s="1"/>
      <c r="L72" s="1"/>
    </row>
    <row r="73" spans="2:12" x14ac:dyDescent="0.2">
      <c r="B73" s="1"/>
      <c r="C73" s="1"/>
      <c r="D73" s="160"/>
      <c r="E73" s="159"/>
      <c r="F73" s="159"/>
      <c r="G73" s="159"/>
      <c r="H73" s="159"/>
      <c r="I73" s="159"/>
      <c r="J73" s="1"/>
      <c r="K73" s="1"/>
      <c r="L73" s="1"/>
    </row>
    <row r="74" spans="2:12" x14ac:dyDescent="0.2">
      <c r="B74" s="1"/>
      <c r="C74" s="1"/>
      <c r="D74" s="159"/>
      <c r="E74" s="159"/>
      <c r="F74" s="159"/>
      <c r="G74" s="159"/>
      <c r="H74" s="159"/>
      <c r="I74" s="159"/>
      <c r="J74" s="1"/>
      <c r="K74" s="1"/>
      <c r="L74" s="1"/>
    </row>
    <row r="75" spans="2:12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</sheetData>
  <phoneticPr fontId="0" type="noConversion"/>
  <conditionalFormatting sqref="I35:I55">
    <cfRule type="cellIs" dxfId="0" priority="1" operator="greaterThan">
      <formula>0.8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W57"/>
  <sheetViews>
    <sheetView topLeftCell="A4" workbookViewId="0">
      <pane xSplit="2" topLeftCell="L1" activePane="topRight" state="frozen"/>
      <selection pane="topRight" activeCell="W11" sqref="W11"/>
    </sheetView>
  </sheetViews>
  <sheetFormatPr defaultRowHeight="12.75" x14ac:dyDescent="0.2"/>
  <cols>
    <col min="2" max="2" width="23.140625" customWidth="1"/>
    <col min="3" max="4" width="12.28515625" customWidth="1"/>
    <col min="5" max="5" width="13.28515625" customWidth="1"/>
    <col min="6" max="6" width="11.28515625" customWidth="1"/>
    <col min="7" max="7" width="10" customWidth="1"/>
    <col min="8" max="8" width="9.85546875" customWidth="1"/>
    <col min="9" max="9" width="9" customWidth="1"/>
    <col min="10" max="11" width="11.85546875" customWidth="1"/>
    <col min="12" max="12" width="11.5703125" customWidth="1"/>
    <col min="15" max="15" width="11.7109375" bestFit="1" customWidth="1"/>
    <col min="16" max="16" width="11.42578125" customWidth="1"/>
    <col min="20" max="20" width="11.85546875" bestFit="1" customWidth="1"/>
    <col min="21" max="21" width="10.42578125" customWidth="1"/>
    <col min="22" max="22" width="7" style="52" customWidth="1"/>
  </cols>
  <sheetData>
    <row r="2" spans="1:23" x14ac:dyDescent="0.2">
      <c r="B2" s="1" t="s">
        <v>385</v>
      </c>
    </row>
    <row r="3" spans="1:23" x14ac:dyDescent="0.2">
      <c r="B3" s="1" t="s">
        <v>66</v>
      </c>
    </row>
    <row r="4" spans="1:23" ht="13.5" thickBot="1" x14ac:dyDescent="0.25"/>
    <row r="5" spans="1:23" x14ac:dyDescent="0.2">
      <c r="B5" s="15" t="s">
        <v>1</v>
      </c>
      <c r="C5" s="6" t="s">
        <v>38</v>
      </c>
      <c r="D5" s="7"/>
      <c r="E5" s="7"/>
      <c r="F5" s="7"/>
      <c r="G5" s="57"/>
      <c r="H5" s="60" t="s">
        <v>449</v>
      </c>
      <c r="I5" s="61"/>
      <c r="J5" s="61"/>
      <c r="K5" s="61"/>
      <c r="L5" s="57"/>
      <c r="M5" s="69" t="s">
        <v>42</v>
      </c>
      <c r="N5" s="70"/>
      <c r="O5" s="81"/>
      <c r="P5" s="80"/>
      <c r="Q5" s="70"/>
      <c r="R5" s="81"/>
      <c r="S5" s="317" t="s">
        <v>419</v>
      </c>
      <c r="T5" s="318"/>
    </row>
    <row r="6" spans="1:23" x14ac:dyDescent="0.2">
      <c r="B6" s="16"/>
      <c r="C6" s="9" t="s">
        <v>10</v>
      </c>
      <c r="D6" s="3" t="s">
        <v>21</v>
      </c>
      <c r="E6" s="3" t="s">
        <v>0</v>
      </c>
      <c r="F6" s="3" t="s">
        <v>0</v>
      </c>
      <c r="G6" s="59" t="s">
        <v>0</v>
      </c>
      <c r="H6" s="9" t="s">
        <v>30</v>
      </c>
      <c r="I6" s="2" t="s">
        <v>31</v>
      </c>
      <c r="J6" s="2" t="s">
        <v>32</v>
      </c>
      <c r="K6" s="96"/>
      <c r="L6" s="96" t="s">
        <v>0</v>
      </c>
      <c r="M6" s="71" t="s">
        <v>38</v>
      </c>
      <c r="N6" s="72"/>
      <c r="O6" s="83" t="s">
        <v>41</v>
      </c>
      <c r="P6" s="82" t="s">
        <v>14</v>
      </c>
      <c r="Q6" s="72" t="s">
        <v>15</v>
      </c>
      <c r="R6" s="83" t="s">
        <v>39</v>
      </c>
      <c r="S6" s="319" t="s">
        <v>14</v>
      </c>
      <c r="T6" s="320" t="s">
        <v>15</v>
      </c>
    </row>
    <row r="7" spans="1:23" ht="13.5" thickBot="1" x14ac:dyDescent="0.25">
      <c r="B7" s="17"/>
      <c r="C7" s="11"/>
      <c r="D7" s="12"/>
      <c r="E7" s="58"/>
      <c r="F7" s="21"/>
      <c r="G7" s="35" t="s">
        <v>37</v>
      </c>
      <c r="H7" s="11"/>
      <c r="I7" s="12"/>
      <c r="J7" s="12"/>
      <c r="K7" s="97"/>
      <c r="L7" s="97" t="s">
        <v>37</v>
      </c>
      <c r="M7" s="255">
        <v>1</v>
      </c>
      <c r="N7" s="252">
        <v>2</v>
      </c>
      <c r="O7" s="256">
        <v>1</v>
      </c>
      <c r="P7" s="86"/>
      <c r="Q7" s="73"/>
      <c r="R7" s="87"/>
      <c r="S7" s="321"/>
      <c r="T7" s="322"/>
    </row>
    <row r="8" spans="1:23" x14ac:dyDescent="0.2">
      <c r="A8" s="1"/>
      <c r="B8" s="23" t="s">
        <v>4</v>
      </c>
      <c r="C8" s="27">
        <v>0.89024333122555599</v>
      </c>
      <c r="D8" s="37">
        <v>1</v>
      </c>
      <c r="E8" s="31"/>
      <c r="F8" s="31"/>
      <c r="G8" s="51"/>
      <c r="H8" s="44">
        <v>0.84840000000000004</v>
      </c>
      <c r="I8" s="31"/>
      <c r="J8" s="45">
        <v>0.81669999999999998</v>
      </c>
      <c r="K8" s="171"/>
      <c r="L8" s="36"/>
      <c r="M8" s="88">
        <f>SUM(LARGE(C8:G8,{1}))</f>
        <v>1</v>
      </c>
      <c r="N8" s="75">
        <f>SUM(LARGE(C8:G8,{2}))</f>
        <v>0.89024333122555599</v>
      </c>
      <c r="O8" s="89">
        <f t="shared" ref="O8:O15" si="0">MAX(H8:L8)</f>
        <v>0.84840000000000004</v>
      </c>
      <c r="P8" s="74">
        <f t="shared" ref="P8:P15" si="1">SUM(M8:O8)</f>
        <v>2.738643331225556</v>
      </c>
      <c r="Q8" s="70">
        <f t="shared" ref="Q8:Q15" si="2">RANK(P8,$P$8:$P$28)</f>
        <v>1</v>
      </c>
      <c r="R8" s="335">
        <f t="shared" ref="R8:R15" si="3">P8-$P$8</f>
        <v>0</v>
      </c>
      <c r="S8" s="323">
        <v>1.890243331225556</v>
      </c>
      <c r="T8" s="324">
        <v>1</v>
      </c>
      <c r="W8" s="37">
        <f>S8/2</f>
        <v>0.94512166561277799</v>
      </c>
    </row>
    <row r="9" spans="1:23" x14ac:dyDescent="0.2">
      <c r="A9" s="1"/>
      <c r="B9" s="24" t="s">
        <v>2</v>
      </c>
      <c r="C9" s="33">
        <v>1</v>
      </c>
      <c r="D9" s="29">
        <v>0.89609519621496903</v>
      </c>
      <c r="E9" s="29"/>
      <c r="F9" s="29"/>
      <c r="G9" s="38"/>
      <c r="H9" s="46">
        <v>0.71740000000000004</v>
      </c>
      <c r="I9" s="47">
        <v>0.79690000000000005</v>
      </c>
      <c r="J9" s="47">
        <v>0.82420000000000004</v>
      </c>
      <c r="K9" s="47"/>
      <c r="L9" s="29"/>
      <c r="M9" s="76">
        <f>SUM(LARGE(C9:G9,{1}))</f>
        <v>1</v>
      </c>
      <c r="N9" s="77">
        <f>SUM(LARGE(C9:G9,{2}))</f>
        <v>0.89609519621496903</v>
      </c>
      <c r="O9" s="89">
        <f>MAX(H9:L9)</f>
        <v>0.82420000000000004</v>
      </c>
      <c r="P9" s="76">
        <f t="shared" si="1"/>
        <v>2.7202951962149688</v>
      </c>
      <c r="Q9" s="72">
        <f t="shared" si="2"/>
        <v>2</v>
      </c>
      <c r="R9" s="89">
        <f t="shared" si="3"/>
        <v>-1.8348135010587185E-2</v>
      </c>
      <c r="S9" s="325">
        <v>1.896095196214969</v>
      </c>
      <c r="T9" s="326">
        <v>3</v>
      </c>
      <c r="W9" s="37">
        <f t="shared" ref="W9:W26" si="4">S9/2</f>
        <v>0.94804759810748451</v>
      </c>
    </row>
    <row r="10" spans="1:23" x14ac:dyDescent="0.2">
      <c r="A10" s="1"/>
      <c r="B10" s="25" t="s">
        <v>3</v>
      </c>
      <c r="C10" s="39">
        <v>0.79104517350843295</v>
      </c>
      <c r="D10" s="29">
        <v>0.64255985182310804</v>
      </c>
      <c r="E10" s="29"/>
      <c r="F10" s="29"/>
      <c r="G10" s="38"/>
      <c r="H10" s="28"/>
      <c r="I10" s="29"/>
      <c r="J10" s="47">
        <v>0.63660000000000005</v>
      </c>
      <c r="K10" s="47"/>
      <c r="L10" s="29"/>
      <c r="M10" s="76">
        <f>SUM(LARGE(C10:G10,{1}))</f>
        <v>0.79104517350843295</v>
      </c>
      <c r="N10" s="77">
        <f>SUM(LARGE(C10:G10,{2}))</f>
        <v>0.64255985182310804</v>
      </c>
      <c r="O10" s="89">
        <f t="shared" si="0"/>
        <v>0.63660000000000005</v>
      </c>
      <c r="P10" s="76">
        <f t="shared" si="1"/>
        <v>2.0702050253315409</v>
      </c>
      <c r="Q10" s="72">
        <f t="shared" si="2"/>
        <v>3</v>
      </c>
      <c r="R10" s="89">
        <f t="shared" si="3"/>
        <v>-0.66843830589401509</v>
      </c>
      <c r="S10" s="325">
        <v>1.4336050253315409</v>
      </c>
      <c r="T10" s="326">
        <v>4</v>
      </c>
      <c r="W10" s="37">
        <f t="shared" si="4"/>
        <v>0.71680251266577044</v>
      </c>
    </row>
    <row r="11" spans="1:23" x14ac:dyDescent="0.2">
      <c r="A11" s="1"/>
      <c r="B11" s="25" t="s">
        <v>12</v>
      </c>
      <c r="C11" s="33">
        <v>0.76771019152791398</v>
      </c>
      <c r="D11" s="32">
        <v>0</v>
      </c>
      <c r="E11" s="29"/>
      <c r="F11" s="29"/>
      <c r="G11" s="38"/>
      <c r="H11" s="28"/>
      <c r="I11" s="47">
        <v>0.79969999999999997</v>
      </c>
      <c r="J11" s="29"/>
      <c r="K11" s="29"/>
      <c r="L11" s="29"/>
      <c r="M11" s="76">
        <f>SUM(LARGE(C11:G11,{1}))</f>
        <v>0.76771019152791398</v>
      </c>
      <c r="N11" s="77">
        <f>SUM(LARGE(C11:G11,{2}))</f>
        <v>0</v>
      </c>
      <c r="O11" s="89">
        <f t="shared" si="0"/>
        <v>0.79969999999999997</v>
      </c>
      <c r="P11" s="76">
        <f t="shared" si="1"/>
        <v>1.5674101915279139</v>
      </c>
      <c r="Q11" s="72">
        <f t="shared" si="2"/>
        <v>4</v>
      </c>
      <c r="R11" s="89">
        <f t="shared" si="3"/>
        <v>-1.1712331396976421</v>
      </c>
      <c r="S11" s="325">
        <v>0.76771019152791398</v>
      </c>
      <c r="T11" s="326">
        <v>2</v>
      </c>
      <c r="W11" s="37">
        <f>S11/2</f>
        <v>0.38385509576395699</v>
      </c>
    </row>
    <row r="12" spans="1:23" x14ac:dyDescent="0.2">
      <c r="A12" s="1"/>
      <c r="B12" s="24" t="s">
        <v>27</v>
      </c>
      <c r="C12" s="33">
        <v>0.66679109382073298</v>
      </c>
      <c r="D12" s="29">
        <v>0.785252739258396</v>
      </c>
      <c r="E12" s="29"/>
      <c r="F12" s="29"/>
      <c r="G12" s="38"/>
      <c r="H12" s="33"/>
      <c r="I12" s="29"/>
      <c r="J12" s="29"/>
      <c r="K12" s="29"/>
      <c r="L12" s="29"/>
      <c r="M12" s="76">
        <f>SUM(LARGE(C12:G12,{1}))</f>
        <v>0.785252739258396</v>
      </c>
      <c r="N12" s="77">
        <f>SUM(LARGE(C12:G12,{2}))</f>
        <v>0.66679109382073298</v>
      </c>
      <c r="O12" s="89">
        <f t="shared" si="0"/>
        <v>0</v>
      </c>
      <c r="P12" s="76">
        <f t="shared" si="1"/>
        <v>1.452043833079129</v>
      </c>
      <c r="Q12" s="72">
        <f t="shared" si="2"/>
        <v>5</v>
      </c>
      <c r="R12" s="89">
        <f t="shared" si="3"/>
        <v>-1.286599498146427</v>
      </c>
      <c r="S12" s="325">
        <v>1.452043833079129</v>
      </c>
      <c r="T12" s="326">
        <v>5</v>
      </c>
      <c r="W12" s="37">
        <f t="shared" si="4"/>
        <v>0.72602191653956449</v>
      </c>
    </row>
    <row r="13" spans="1:23" x14ac:dyDescent="0.2">
      <c r="A13" s="1"/>
      <c r="B13" s="24" t="s">
        <v>29</v>
      </c>
      <c r="C13" s="33">
        <v>0.58707754355446495</v>
      </c>
      <c r="D13" s="29">
        <v>0.66815268131535899</v>
      </c>
      <c r="E13" s="29"/>
      <c r="F13" s="29"/>
      <c r="G13" s="38"/>
      <c r="H13" s="33"/>
      <c r="I13" s="29"/>
      <c r="J13" s="29"/>
      <c r="K13" s="29"/>
      <c r="L13" s="29"/>
      <c r="M13" s="76">
        <f>SUM(LARGE(C13:G13,{1}))</f>
        <v>0.66815268131535899</v>
      </c>
      <c r="N13" s="77">
        <f>SUM(LARGE(C13:G13,{2}))</f>
        <v>0.58707754355446495</v>
      </c>
      <c r="O13" s="89">
        <f t="shared" si="0"/>
        <v>0</v>
      </c>
      <c r="P13" s="76">
        <f t="shared" si="1"/>
        <v>1.2552302248698239</v>
      </c>
      <c r="Q13" s="72">
        <f t="shared" si="2"/>
        <v>6</v>
      </c>
      <c r="R13" s="89">
        <f t="shared" si="3"/>
        <v>-1.4834131063557321</v>
      </c>
      <c r="S13" s="325">
        <v>1.2552302248698239</v>
      </c>
      <c r="T13" s="326">
        <v>6</v>
      </c>
      <c r="W13" s="37">
        <f t="shared" si="4"/>
        <v>0.62761511243491197</v>
      </c>
    </row>
    <row r="14" spans="1:23" x14ac:dyDescent="0.2">
      <c r="A14" s="1"/>
      <c r="B14" s="24" t="s">
        <v>26</v>
      </c>
      <c r="C14" s="33">
        <v>0.93870402802101605</v>
      </c>
      <c r="D14" s="29">
        <v>0</v>
      </c>
      <c r="E14" s="29"/>
      <c r="F14" s="29"/>
      <c r="G14" s="38"/>
      <c r="H14" s="33"/>
      <c r="I14" s="29"/>
      <c r="J14" s="29"/>
      <c r="K14" s="29"/>
      <c r="L14" s="29"/>
      <c r="M14" s="76">
        <f>SUM(LARGE(C14:G14,{1}))</f>
        <v>0.93870402802101605</v>
      </c>
      <c r="N14" s="77">
        <f>SUM(LARGE(C14:G14,{2}))</f>
        <v>0</v>
      </c>
      <c r="O14" s="89">
        <f t="shared" si="0"/>
        <v>0</v>
      </c>
      <c r="P14" s="76">
        <f t="shared" si="1"/>
        <v>0.93870402802101605</v>
      </c>
      <c r="Q14" s="72">
        <f t="shared" si="2"/>
        <v>7</v>
      </c>
      <c r="R14" s="89">
        <f t="shared" si="3"/>
        <v>-1.7999393032045399</v>
      </c>
      <c r="S14" s="325">
        <v>0.93870402802101605</v>
      </c>
      <c r="T14" s="326">
        <v>7</v>
      </c>
      <c r="W14" s="37">
        <f t="shared" si="4"/>
        <v>0.46935201401050802</v>
      </c>
    </row>
    <row r="15" spans="1:23" x14ac:dyDescent="0.2">
      <c r="A15" s="1"/>
      <c r="B15" s="24" t="s">
        <v>28</v>
      </c>
      <c r="C15" s="33">
        <v>0.64128395899744595</v>
      </c>
      <c r="D15" s="37">
        <v>0</v>
      </c>
      <c r="E15" s="29"/>
      <c r="F15" s="29"/>
      <c r="G15" s="38"/>
      <c r="H15" s="33"/>
      <c r="I15" s="29"/>
      <c r="J15" s="29"/>
      <c r="K15" s="29"/>
      <c r="L15" s="29"/>
      <c r="M15" s="76">
        <f>SUM(LARGE(C15:G15,{1}))</f>
        <v>0.64128395899744595</v>
      </c>
      <c r="N15" s="77">
        <f>SUM(LARGE(C15:G15,{2}))</f>
        <v>0</v>
      </c>
      <c r="O15" s="89">
        <f t="shared" si="0"/>
        <v>0</v>
      </c>
      <c r="P15" s="76">
        <f t="shared" si="1"/>
        <v>0.64128395899744595</v>
      </c>
      <c r="Q15" s="72">
        <f t="shared" si="2"/>
        <v>8</v>
      </c>
      <c r="R15" s="89">
        <f t="shared" si="3"/>
        <v>-2.0973593722281101</v>
      </c>
      <c r="S15" s="325">
        <v>0.64128395899744595</v>
      </c>
      <c r="T15" s="326">
        <v>8</v>
      </c>
      <c r="W15" s="37">
        <f t="shared" si="4"/>
        <v>0.32064197949872297</v>
      </c>
    </row>
    <row r="16" spans="1:23" x14ac:dyDescent="0.2">
      <c r="B16" s="16"/>
      <c r="C16" s="19"/>
      <c r="D16" s="4"/>
      <c r="E16" s="29"/>
      <c r="F16" s="29"/>
      <c r="G16" s="38"/>
      <c r="H16" s="33"/>
      <c r="I16" s="29"/>
      <c r="J16" s="29"/>
      <c r="K16" s="29"/>
      <c r="L16" s="29"/>
      <c r="M16" s="76"/>
      <c r="N16" s="77"/>
      <c r="O16" s="89"/>
      <c r="P16" s="76"/>
      <c r="Q16" s="72"/>
      <c r="R16" s="89"/>
      <c r="S16" s="325">
        <v>0</v>
      </c>
      <c r="T16" s="326">
        <v>9</v>
      </c>
      <c r="W16" s="37">
        <f t="shared" si="4"/>
        <v>0</v>
      </c>
    </row>
    <row r="17" spans="1:23" x14ac:dyDescent="0.2">
      <c r="A17" s="1"/>
      <c r="B17" s="16"/>
      <c r="C17" s="28"/>
      <c r="D17" s="29"/>
      <c r="E17" s="29"/>
      <c r="F17" s="29"/>
      <c r="G17" s="38"/>
      <c r="H17" s="33"/>
      <c r="I17" s="29"/>
      <c r="J17" s="29"/>
      <c r="K17" s="29"/>
      <c r="L17" s="29"/>
      <c r="M17" s="76"/>
      <c r="N17" s="77"/>
      <c r="O17" s="89"/>
      <c r="P17" s="76"/>
      <c r="Q17" s="72"/>
      <c r="R17" s="89"/>
      <c r="S17" s="325">
        <v>0</v>
      </c>
      <c r="T17" s="326">
        <v>10</v>
      </c>
      <c r="W17" s="37">
        <f t="shared" si="4"/>
        <v>0</v>
      </c>
    </row>
    <row r="18" spans="1:23" x14ac:dyDescent="0.2">
      <c r="A18" s="1"/>
      <c r="B18" s="16"/>
      <c r="C18" s="28"/>
      <c r="D18" s="29"/>
      <c r="E18" s="29"/>
      <c r="F18" s="29"/>
      <c r="G18" s="38"/>
      <c r="H18" s="33"/>
      <c r="I18" s="29"/>
      <c r="J18" s="29"/>
      <c r="K18" s="29"/>
      <c r="L18" s="29"/>
      <c r="M18" s="76"/>
      <c r="N18" s="77"/>
      <c r="O18" s="89"/>
      <c r="P18" s="76"/>
      <c r="Q18" s="72"/>
      <c r="R18" s="89"/>
      <c r="S18" s="325">
        <v>0</v>
      </c>
      <c r="T18" s="326">
        <v>11</v>
      </c>
      <c r="W18" s="37">
        <f t="shared" si="4"/>
        <v>0</v>
      </c>
    </row>
    <row r="19" spans="1:23" x14ac:dyDescent="0.2">
      <c r="B19" s="16"/>
      <c r="C19" s="28"/>
      <c r="D19" s="29"/>
      <c r="E19" s="29"/>
      <c r="F19" s="29"/>
      <c r="G19" s="38"/>
      <c r="H19" s="33"/>
      <c r="I19" s="29"/>
      <c r="J19" s="29"/>
      <c r="K19" s="29"/>
      <c r="L19" s="29"/>
      <c r="M19" s="76"/>
      <c r="N19" s="77"/>
      <c r="O19" s="89"/>
      <c r="P19" s="76"/>
      <c r="Q19" s="72"/>
      <c r="R19" s="89"/>
      <c r="S19" s="325">
        <v>0</v>
      </c>
      <c r="T19" s="326">
        <v>12</v>
      </c>
      <c r="W19" s="37">
        <f t="shared" si="4"/>
        <v>0</v>
      </c>
    </row>
    <row r="20" spans="1:23" x14ac:dyDescent="0.2">
      <c r="A20" s="1"/>
      <c r="B20" s="16"/>
      <c r="C20" s="28"/>
      <c r="D20" s="29"/>
      <c r="E20" s="32"/>
      <c r="F20" s="29"/>
      <c r="G20" s="38"/>
      <c r="H20" s="33"/>
      <c r="I20" s="29"/>
      <c r="J20" s="29"/>
      <c r="K20" s="29"/>
      <c r="L20" s="29"/>
      <c r="M20" s="76"/>
      <c r="N20" s="77"/>
      <c r="O20" s="89"/>
      <c r="P20" s="76"/>
      <c r="Q20" s="72"/>
      <c r="R20" s="89"/>
      <c r="S20" s="325">
        <v>0</v>
      </c>
      <c r="T20" s="326">
        <v>13</v>
      </c>
      <c r="W20" s="37">
        <f t="shared" si="4"/>
        <v>0</v>
      </c>
    </row>
    <row r="21" spans="1:23" x14ac:dyDescent="0.2">
      <c r="A21" s="1"/>
      <c r="B21" s="16"/>
      <c r="C21" s="28"/>
      <c r="D21" s="29"/>
      <c r="E21" s="29"/>
      <c r="F21" s="29"/>
      <c r="G21" s="38"/>
      <c r="H21" s="33"/>
      <c r="I21" s="29"/>
      <c r="J21" s="29"/>
      <c r="K21" s="29"/>
      <c r="L21" s="29"/>
      <c r="M21" s="76"/>
      <c r="N21" s="77"/>
      <c r="O21" s="89"/>
      <c r="P21" s="76"/>
      <c r="Q21" s="72"/>
      <c r="R21" s="89"/>
      <c r="S21" s="325">
        <v>0</v>
      </c>
      <c r="T21" s="326">
        <v>14</v>
      </c>
      <c r="W21" s="37">
        <f t="shared" si="4"/>
        <v>0</v>
      </c>
    </row>
    <row r="22" spans="1:23" x14ac:dyDescent="0.2">
      <c r="B22" s="20"/>
      <c r="C22" s="40"/>
      <c r="D22" s="29"/>
      <c r="E22" s="29"/>
      <c r="F22" s="29"/>
      <c r="G22" s="38"/>
      <c r="H22" s="48"/>
      <c r="I22" s="49"/>
      <c r="J22" s="49"/>
      <c r="K22" s="49"/>
      <c r="L22" s="49"/>
      <c r="M22" s="76"/>
      <c r="N22" s="77"/>
      <c r="O22" s="89"/>
      <c r="P22" s="76"/>
      <c r="Q22" s="72"/>
      <c r="R22" s="89"/>
      <c r="S22" s="325">
        <v>0</v>
      </c>
      <c r="T22" s="326">
        <v>15</v>
      </c>
      <c r="W22" s="37">
        <f t="shared" si="4"/>
        <v>0</v>
      </c>
    </row>
    <row r="23" spans="1:23" x14ac:dyDescent="0.2">
      <c r="B23" s="20"/>
      <c r="C23" s="40"/>
      <c r="D23" s="29"/>
      <c r="E23" s="29"/>
      <c r="F23" s="29"/>
      <c r="G23" s="38"/>
      <c r="H23" s="48"/>
      <c r="I23" s="49"/>
      <c r="J23" s="49"/>
      <c r="K23" s="49"/>
      <c r="L23" s="49"/>
      <c r="M23" s="90"/>
      <c r="N23" s="91"/>
      <c r="O23" s="92"/>
      <c r="P23" s="90"/>
      <c r="Q23" s="72"/>
      <c r="R23" s="89"/>
      <c r="S23" s="325">
        <v>0</v>
      </c>
      <c r="T23" s="326">
        <v>16</v>
      </c>
      <c r="W23" s="37">
        <f t="shared" si="4"/>
        <v>0</v>
      </c>
    </row>
    <row r="24" spans="1:23" x14ac:dyDescent="0.2">
      <c r="B24" s="20"/>
      <c r="C24" s="40"/>
      <c r="D24" s="29"/>
      <c r="E24" s="29"/>
      <c r="F24" s="53"/>
      <c r="G24" s="38"/>
      <c r="H24" s="48"/>
      <c r="I24" s="49"/>
      <c r="J24" s="49"/>
      <c r="K24" s="49"/>
      <c r="L24" s="49"/>
      <c r="M24" s="90"/>
      <c r="N24" s="91"/>
      <c r="O24" s="92"/>
      <c r="P24" s="90"/>
      <c r="Q24" s="72"/>
      <c r="R24" s="89"/>
      <c r="S24" s="325">
        <v>0</v>
      </c>
      <c r="T24" s="326">
        <v>16</v>
      </c>
      <c r="W24" s="37">
        <f t="shared" si="4"/>
        <v>0</v>
      </c>
    </row>
    <row r="25" spans="1:23" x14ac:dyDescent="0.2">
      <c r="B25" s="20"/>
      <c r="C25" s="40"/>
      <c r="D25" s="29"/>
      <c r="E25" s="29"/>
      <c r="F25" s="29"/>
      <c r="G25" s="38"/>
      <c r="H25" s="48"/>
      <c r="I25" s="49"/>
      <c r="J25" s="49"/>
      <c r="K25" s="49"/>
      <c r="L25" s="49"/>
      <c r="M25" s="90"/>
      <c r="N25" s="91"/>
      <c r="O25" s="92"/>
      <c r="P25" s="90"/>
      <c r="Q25" s="72"/>
      <c r="R25" s="89"/>
      <c r="S25" s="325">
        <v>0</v>
      </c>
      <c r="T25" s="326">
        <v>16</v>
      </c>
      <c r="W25" s="37">
        <f t="shared" si="4"/>
        <v>0</v>
      </c>
    </row>
    <row r="26" spans="1:23" x14ac:dyDescent="0.2">
      <c r="B26" s="20"/>
      <c r="C26" s="40"/>
      <c r="D26" s="29"/>
      <c r="E26" s="29"/>
      <c r="F26" s="29"/>
      <c r="G26" s="38"/>
      <c r="H26" s="48"/>
      <c r="I26" s="49"/>
      <c r="J26" s="49"/>
      <c r="K26" s="49"/>
      <c r="L26" s="49"/>
      <c r="M26" s="90"/>
      <c r="N26" s="91"/>
      <c r="O26" s="92"/>
      <c r="P26" s="90"/>
      <c r="Q26" s="72"/>
      <c r="R26" s="89"/>
      <c r="S26" s="325">
        <v>0</v>
      </c>
      <c r="T26" s="326">
        <v>16</v>
      </c>
      <c r="W26" s="37">
        <f t="shared" si="4"/>
        <v>0</v>
      </c>
    </row>
    <row r="27" spans="1:23" x14ac:dyDescent="0.2">
      <c r="B27" s="20"/>
      <c r="C27" s="40"/>
      <c r="D27" s="29"/>
      <c r="E27" s="29"/>
      <c r="F27" s="29"/>
      <c r="G27" s="38"/>
      <c r="H27" s="48"/>
      <c r="I27" s="49"/>
      <c r="J27" s="49"/>
      <c r="K27" s="49"/>
      <c r="L27" s="49"/>
      <c r="M27" s="90"/>
      <c r="N27" s="91"/>
      <c r="O27" s="92"/>
      <c r="P27" s="90"/>
      <c r="Q27" s="72"/>
      <c r="R27" s="89"/>
      <c r="S27" s="325">
        <v>0</v>
      </c>
      <c r="T27" s="326">
        <v>16</v>
      </c>
      <c r="W27" s="37">
        <f t="shared" ref="W27:W28" si="5">S27/2</f>
        <v>0</v>
      </c>
    </row>
    <row r="28" spans="1:23" ht="13.5" thickBot="1" x14ac:dyDescent="0.25">
      <c r="B28" s="17"/>
      <c r="C28" s="41"/>
      <c r="D28" s="42"/>
      <c r="E28" s="42"/>
      <c r="F28" s="42"/>
      <c r="G28" s="43"/>
      <c r="H28" s="50"/>
      <c r="I28" s="42"/>
      <c r="J28" s="42"/>
      <c r="K28" s="42"/>
      <c r="L28" s="42"/>
      <c r="M28" s="93"/>
      <c r="N28" s="94"/>
      <c r="O28" s="95"/>
      <c r="P28" s="93"/>
      <c r="Q28" s="84"/>
      <c r="R28" s="336"/>
      <c r="S28" s="327">
        <v>0</v>
      </c>
      <c r="T28" s="328">
        <v>16</v>
      </c>
      <c r="W28" s="37">
        <f t="shared" si="5"/>
        <v>0</v>
      </c>
    </row>
    <row r="29" spans="1:23" x14ac:dyDescent="0.2">
      <c r="A29" s="1"/>
      <c r="B29" s="1"/>
      <c r="C29" s="1"/>
      <c r="D29" s="1"/>
      <c r="E29" s="1"/>
      <c r="F29" s="1"/>
      <c r="G29" s="1"/>
      <c r="H29" s="1"/>
    </row>
    <row r="30" spans="1:2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23" x14ac:dyDescent="0.2">
      <c r="A31" s="1"/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23" x14ac:dyDescent="0.2">
      <c r="A32" s="1"/>
      <c r="B32" s="1"/>
      <c r="C32" s="1"/>
      <c r="D32" s="1"/>
      <c r="E32" s="1"/>
      <c r="F32" s="26"/>
      <c r="G32" s="1"/>
      <c r="H32" s="1"/>
      <c r="I32" s="1"/>
      <c r="J32" s="1"/>
      <c r="K32" s="1"/>
      <c r="L32" s="26"/>
      <c r="M32" s="26"/>
      <c r="N32" s="1"/>
      <c r="O32" s="1"/>
      <c r="P32" s="1"/>
      <c r="Q32" s="1"/>
      <c r="R32" s="1"/>
      <c r="S32" s="1"/>
    </row>
    <row r="33" spans="1:1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">
      <c r="A34" s="1"/>
      <c r="B34" s="1"/>
      <c r="C34" s="53"/>
      <c r="D34" s="53"/>
      <c r="E34" s="53"/>
      <c r="F34" s="53"/>
      <c r="G34" s="1"/>
      <c r="H34" s="53"/>
      <c r="I34" s="53"/>
      <c r="J34" s="53"/>
      <c r="K34" s="53"/>
      <c r="L34" s="53"/>
      <c r="M34" s="53"/>
      <c r="N34" s="53"/>
      <c r="O34" s="53"/>
      <c r="P34" s="53"/>
      <c r="Q34" s="54"/>
      <c r="R34" s="54"/>
      <c r="S34" s="1"/>
    </row>
    <row r="35" spans="1:19" x14ac:dyDescent="0.2">
      <c r="A35" s="1"/>
      <c r="B35" s="1"/>
      <c r="C35" s="53"/>
      <c r="D35" s="53"/>
      <c r="E35" s="53"/>
      <c r="F35" s="53"/>
      <c r="G35" s="1"/>
      <c r="H35" s="53"/>
      <c r="I35" s="53"/>
      <c r="J35" s="53"/>
      <c r="K35" s="53"/>
      <c r="L35" s="53"/>
      <c r="M35" s="53"/>
      <c r="N35" s="53"/>
      <c r="O35" s="53"/>
      <c r="P35" s="53"/>
      <c r="Q35" s="54"/>
      <c r="R35" s="54"/>
      <c r="S35" s="1"/>
    </row>
    <row r="36" spans="1:19" x14ac:dyDescent="0.2">
      <c r="A36" s="1"/>
      <c r="B36" s="1"/>
      <c r="C36" s="53"/>
      <c r="D36" s="53"/>
      <c r="E36" s="53"/>
      <c r="F36" s="53"/>
      <c r="G36" s="1"/>
      <c r="H36" s="53"/>
      <c r="I36" s="53"/>
      <c r="J36" s="53"/>
      <c r="K36" s="53"/>
      <c r="L36" s="53"/>
      <c r="M36" s="53"/>
      <c r="N36" s="53"/>
      <c r="O36" s="53"/>
      <c r="P36" s="53"/>
      <c r="Q36" s="54"/>
      <c r="R36" s="54"/>
      <c r="S36" s="1"/>
    </row>
    <row r="37" spans="1:19" x14ac:dyDescent="0.2">
      <c r="A37" s="1"/>
      <c r="B37" s="1"/>
      <c r="C37" s="53"/>
      <c r="D37" s="53"/>
      <c r="E37" s="53"/>
      <c r="F37" s="53"/>
      <c r="G37" s="1"/>
      <c r="H37" s="53"/>
      <c r="I37" s="53"/>
      <c r="J37" s="53"/>
      <c r="K37" s="53"/>
      <c r="L37" s="53"/>
      <c r="M37" s="53"/>
      <c r="N37" s="53"/>
      <c r="O37" s="53"/>
      <c r="P37" s="53"/>
      <c r="Q37" s="54"/>
      <c r="R37" s="54"/>
      <c r="S37" s="1"/>
    </row>
    <row r="38" spans="1:19" x14ac:dyDescent="0.2">
      <c r="A38" s="1"/>
      <c r="B38" s="1"/>
      <c r="C38" s="53"/>
      <c r="D38" s="53"/>
      <c r="E38" s="53"/>
      <c r="F38" s="53"/>
      <c r="G38" s="1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54"/>
      <c r="S38" s="1"/>
    </row>
    <row r="39" spans="1:19" x14ac:dyDescent="0.2">
      <c r="A39" s="1"/>
      <c r="B39" s="1"/>
      <c r="C39" s="53"/>
      <c r="D39" s="53"/>
      <c r="E39" s="53"/>
      <c r="F39" s="53"/>
      <c r="G39" s="1"/>
      <c r="H39" s="53"/>
      <c r="I39" s="53"/>
      <c r="J39" s="53"/>
      <c r="K39" s="53"/>
      <c r="L39" s="53"/>
      <c r="M39" s="53"/>
      <c r="N39" s="54"/>
      <c r="O39" s="54"/>
      <c r="P39" s="54"/>
      <c r="Q39" s="54"/>
      <c r="R39" s="54"/>
      <c r="S39" s="1"/>
    </row>
    <row r="40" spans="1:19" x14ac:dyDescent="0.2">
      <c r="A40" s="1"/>
      <c r="B40" s="1"/>
      <c r="C40" s="53"/>
      <c r="D40" s="53"/>
      <c r="E40" s="53"/>
      <c r="F40" s="53"/>
      <c r="G40" s="1"/>
      <c r="H40" s="53"/>
      <c r="I40" s="53"/>
      <c r="J40" s="53"/>
      <c r="K40" s="53"/>
      <c r="L40" s="53"/>
      <c r="M40" s="53"/>
      <c r="N40" s="54"/>
      <c r="O40" s="54"/>
      <c r="P40" s="54"/>
      <c r="Q40" s="54"/>
      <c r="R40" s="54"/>
      <c r="S40" s="1"/>
    </row>
    <row r="41" spans="1:19" x14ac:dyDescent="0.2">
      <c r="A41" s="1"/>
      <c r="B41" s="1"/>
      <c r="C41" s="53"/>
      <c r="D41" s="53"/>
      <c r="E41" s="53"/>
      <c r="F41" s="53"/>
      <c r="G41" s="1"/>
      <c r="H41" s="53"/>
      <c r="I41" s="53"/>
      <c r="J41" s="53"/>
      <c r="K41" s="53"/>
      <c r="L41" s="53"/>
      <c r="M41" s="53"/>
      <c r="N41" s="54"/>
      <c r="O41" s="54"/>
      <c r="P41" s="55"/>
      <c r="Q41" s="54"/>
      <c r="R41" s="54"/>
      <c r="S41" s="1"/>
    </row>
    <row r="42" spans="1:19" ht="12.6" customHeight="1" x14ac:dyDescent="0.2">
      <c r="A42" s="1"/>
      <c r="B42" s="1"/>
      <c r="C42" s="53"/>
      <c r="D42" s="53"/>
      <c r="E42" s="53"/>
      <c r="F42" s="53"/>
      <c r="G42" s="1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4"/>
      <c r="S42" s="1"/>
    </row>
    <row r="43" spans="1:19" x14ac:dyDescent="0.2">
      <c r="A43" s="1"/>
      <c r="B43" s="1"/>
      <c r="C43" s="53"/>
      <c r="D43" s="53"/>
      <c r="E43" s="53"/>
      <c r="F43" s="53"/>
      <c r="G43" s="1"/>
      <c r="H43" s="53"/>
      <c r="I43" s="53"/>
      <c r="J43" s="53"/>
      <c r="K43" s="53"/>
      <c r="L43" s="53"/>
      <c r="M43" s="53"/>
      <c r="N43" s="54"/>
      <c r="O43" s="54"/>
      <c r="P43" s="54"/>
      <c r="Q43" s="54"/>
      <c r="R43" s="54"/>
      <c r="S43" s="1"/>
    </row>
    <row r="44" spans="1:19" x14ac:dyDescent="0.2">
      <c r="A44" s="1"/>
      <c r="B44" s="1"/>
      <c r="C44" s="53"/>
      <c r="D44" s="53"/>
      <c r="E44" s="53"/>
      <c r="F44" s="53"/>
      <c r="G44" s="1"/>
      <c r="H44" s="53"/>
      <c r="I44" s="53"/>
      <c r="J44" s="53"/>
      <c r="K44" s="53"/>
      <c r="L44" s="53"/>
      <c r="M44" s="53"/>
      <c r="N44" s="54"/>
      <c r="O44" s="54"/>
      <c r="P44" s="54"/>
      <c r="Q44" s="54"/>
      <c r="R44" s="54"/>
      <c r="S44" s="1"/>
    </row>
    <row r="45" spans="1:19" x14ac:dyDescent="0.2">
      <c r="A45" s="1"/>
      <c r="B45" s="1"/>
      <c r="C45" s="53"/>
      <c r="D45" s="53"/>
      <c r="E45" s="53"/>
      <c r="F45" s="53"/>
      <c r="G45" s="1"/>
      <c r="H45" s="53"/>
      <c r="I45" s="53"/>
      <c r="J45" s="53"/>
      <c r="K45" s="53"/>
      <c r="L45" s="53"/>
      <c r="M45" s="53"/>
      <c r="N45" s="54"/>
      <c r="O45" s="54"/>
      <c r="P45" s="54"/>
      <c r="Q45" s="54"/>
      <c r="R45" s="54"/>
      <c r="S45" s="1"/>
    </row>
    <row r="46" spans="1:19" x14ac:dyDescent="0.2">
      <c r="A46" s="1"/>
      <c r="B46" s="1"/>
      <c r="C46" s="53"/>
      <c r="D46" s="53"/>
      <c r="E46" s="53"/>
      <c r="F46" s="53"/>
      <c r="G46" s="1"/>
      <c r="H46" s="53"/>
      <c r="I46" s="53"/>
      <c r="J46" s="53"/>
      <c r="K46" s="53"/>
      <c r="L46" s="53"/>
      <c r="M46" s="53"/>
      <c r="N46" s="54"/>
      <c r="O46" s="54"/>
      <c r="P46" s="54"/>
      <c r="Q46" s="54"/>
      <c r="R46" s="54"/>
      <c r="S46" s="1"/>
    </row>
    <row r="47" spans="1:19" x14ac:dyDescent="0.2">
      <c r="A47" s="1"/>
      <c r="B47" s="1"/>
      <c r="C47" s="53"/>
      <c r="D47" s="53"/>
      <c r="E47" s="53"/>
      <c r="F47" s="53"/>
      <c r="G47" s="1"/>
      <c r="H47" s="53"/>
      <c r="I47" s="53"/>
      <c r="J47" s="53"/>
      <c r="K47" s="53"/>
      <c r="L47" s="53"/>
      <c r="M47" s="53"/>
      <c r="N47" s="54"/>
      <c r="O47" s="54"/>
      <c r="P47" s="54"/>
      <c r="Q47" s="54"/>
      <c r="R47" s="54"/>
      <c r="S47" s="1"/>
    </row>
    <row r="48" spans="1:19" x14ac:dyDescent="0.2">
      <c r="A48" s="1"/>
      <c r="B48" s="1"/>
      <c r="C48" s="53"/>
      <c r="D48" s="53"/>
      <c r="E48" s="53"/>
      <c r="F48" s="53"/>
      <c r="G48" s="1"/>
      <c r="H48" s="53"/>
      <c r="I48" s="53"/>
      <c r="J48" s="53"/>
      <c r="K48" s="53"/>
      <c r="L48" s="53"/>
      <c r="M48" s="53"/>
      <c r="N48" s="54"/>
      <c r="O48" s="54"/>
      <c r="P48" s="54"/>
      <c r="Q48" s="54"/>
      <c r="R48" s="54"/>
      <c r="S48" s="1"/>
    </row>
    <row r="49" spans="1:19" x14ac:dyDescent="0.2">
      <c r="A49" s="1"/>
      <c r="B49" s="1"/>
      <c r="C49" s="53"/>
      <c r="D49" s="53"/>
      <c r="E49" s="53"/>
      <c r="F49" s="53"/>
      <c r="G49" s="1"/>
      <c r="H49" s="1"/>
      <c r="I49" s="56"/>
      <c r="J49" s="54"/>
      <c r="K49" s="54"/>
      <c r="L49" s="54"/>
      <c r="M49" s="54"/>
      <c r="N49" s="54"/>
      <c r="O49" s="54"/>
      <c r="P49" s="54"/>
      <c r="Q49" s="54"/>
      <c r="R49" s="54"/>
      <c r="S49" s="1"/>
    </row>
    <row r="50" spans="1:19" x14ac:dyDescent="0.2">
      <c r="A50" s="1"/>
      <c r="B50" s="1"/>
      <c r="C50" s="53"/>
      <c r="D50" s="53"/>
      <c r="E50" s="53"/>
      <c r="F50" s="53"/>
      <c r="G50" s="1"/>
      <c r="H50" s="1"/>
      <c r="I50" s="56"/>
      <c r="J50" s="54"/>
      <c r="K50" s="54"/>
      <c r="L50" s="54"/>
      <c r="M50" s="54"/>
      <c r="N50" s="54"/>
      <c r="O50" s="54"/>
      <c r="P50" s="54"/>
      <c r="Q50" s="54"/>
      <c r="R50" s="54"/>
      <c r="S50" s="1"/>
    </row>
    <row r="51" spans="1:19" x14ac:dyDescent="0.2">
      <c r="A51" s="1"/>
      <c r="B51" s="1"/>
      <c r="C51" s="53"/>
      <c r="D51" s="53"/>
      <c r="E51" s="53"/>
      <c r="F51" s="53"/>
      <c r="G51" s="1"/>
      <c r="H51" s="1"/>
      <c r="I51" s="56"/>
      <c r="J51" s="54"/>
      <c r="K51" s="54"/>
      <c r="L51" s="54"/>
      <c r="M51" s="54"/>
      <c r="N51" s="54"/>
      <c r="O51" s="54"/>
      <c r="P51" s="54"/>
      <c r="Q51" s="54"/>
      <c r="R51" s="54"/>
      <c r="S51" s="1"/>
    </row>
    <row r="52" spans="1:19" x14ac:dyDescent="0.2">
      <c r="A52" s="1"/>
      <c r="B52" s="1"/>
      <c r="C52" s="53"/>
      <c r="D52" s="53"/>
      <c r="E52" s="53"/>
      <c r="F52" s="53"/>
      <c r="G52" s="1"/>
      <c r="H52" s="1"/>
      <c r="I52" s="56"/>
      <c r="J52" s="54"/>
      <c r="K52" s="54"/>
      <c r="L52" s="54"/>
      <c r="M52" s="54"/>
      <c r="N52" s="54"/>
      <c r="O52" s="54"/>
      <c r="P52" s="54"/>
      <c r="Q52" s="54"/>
      <c r="R52" s="54"/>
      <c r="S52" s="1"/>
    </row>
    <row r="53" spans="1:19" x14ac:dyDescent="0.2">
      <c r="A53" s="1"/>
      <c r="B53" s="1"/>
      <c r="C53" s="53"/>
      <c r="D53" s="53"/>
      <c r="E53" s="53"/>
      <c r="F53" s="53"/>
      <c r="G53" s="1"/>
      <c r="H53" s="1"/>
      <c r="I53" s="56"/>
      <c r="J53" s="54"/>
      <c r="K53" s="54"/>
      <c r="L53" s="54"/>
      <c r="M53" s="54"/>
      <c r="N53" s="54"/>
      <c r="O53" s="54"/>
      <c r="P53" s="54"/>
      <c r="Q53" s="54"/>
      <c r="R53" s="54"/>
      <c r="S53" s="1"/>
    </row>
    <row r="54" spans="1:19" x14ac:dyDescent="0.2">
      <c r="A54" s="1"/>
      <c r="B54" s="1"/>
      <c r="C54" s="53"/>
      <c r="D54" s="53"/>
      <c r="E54" s="53"/>
      <c r="F54" s="53"/>
      <c r="G54" s="1"/>
      <c r="H54" s="1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1"/>
    </row>
    <row r="55" spans="1:1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N183"/>
  <sheetViews>
    <sheetView tabSelected="1" zoomScaleNormal="100" workbookViewId="0">
      <selection activeCell="A27" sqref="A27"/>
    </sheetView>
  </sheetViews>
  <sheetFormatPr defaultRowHeight="12.75" x14ac:dyDescent="0.2"/>
  <cols>
    <col min="2" max="2" width="19.28515625" bestFit="1" customWidth="1"/>
    <col min="8" max="8" width="9.42578125" customWidth="1"/>
  </cols>
  <sheetData>
    <row r="2" spans="2:14" ht="13.5" thickBot="1" x14ac:dyDescent="0.25"/>
    <row r="3" spans="2:14" x14ac:dyDescent="0.2">
      <c r="B3" s="449" t="s">
        <v>60</v>
      </c>
      <c r="C3" s="7"/>
      <c r="D3" s="70">
        <v>2009</v>
      </c>
      <c r="E3" s="70">
        <v>2010</v>
      </c>
      <c r="F3" s="70">
        <v>2011</v>
      </c>
      <c r="G3" s="70">
        <v>2012</v>
      </c>
      <c r="H3" s="70">
        <v>2013</v>
      </c>
      <c r="I3" s="70">
        <v>2014</v>
      </c>
      <c r="J3" s="70">
        <v>2015</v>
      </c>
      <c r="K3" s="70">
        <v>2016</v>
      </c>
      <c r="L3" s="70">
        <v>2017</v>
      </c>
      <c r="M3" s="70">
        <v>2018</v>
      </c>
      <c r="N3" s="81">
        <v>2019</v>
      </c>
    </row>
    <row r="4" spans="2:14" x14ac:dyDescent="0.2">
      <c r="B4" s="9"/>
      <c r="C4" s="2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60"/>
    </row>
    <row r="5" spans="2:14" x14ac:dyDescent="0.2">
      <c r="B5" s="9"/>
      <c r="C5" s="2"/>
      <c r="D5" s="77"/>
      <c r="E5" s="77"/>
      <c r="F5" s="77"/>
      <c r="G5" s="77"/>
      <c r="H5" s="77"/>
      <c r="I5" s="77"/>
      <c r="J5" s="259"/>
      <c r="K5" s="259"/>
      <c r="L5" s="259"/>
      <c r="M5" s="259"/>
      <c r="N5" s="260"/>
    </row>
    <row r="6" spans="2:14" x14ac:dyDescent="0.2">
      <c r="B6" s="191" t="s">
        <v>2</v>
      </c>
      <c r="C6" s="2"/>
      <c r="D6" s="77">
        <v>0.90676506540498958</v>
      </c>
      <c r="E6" s="77">
        <v>0.98263333333333325</v>
      </c>
      <c r="F6" s="77">
        <v>0.95330000000000004</v>
      </c>
      <c r="G6" s="77">
        <v>0.96259784888507094</v>
      </c>
      <c r="H6" s="77">
        <v>0.94567500000000004</v>
      </c>
      <c r="I6" s="77">
        <v>0.92049999999999998</v>
      </c>
      <c r="J6" s="77"/>
      <c r="K6" s="77"/>
      <c r="L6" s="77"/>
      <c r="M6" s="77"/>
      <c r="N6" s="78"/>
    </row>
    <row r="7" spans="2:14" x14ac:dyDescent="0.2">
      <c r="B7" s="191" t="s">
        <v>12</v>
      </c>
      <c r="C7" s="2"/>
      <c r="D7" s="77"/>
      <c r="E7" s="77">
        <v>0.92945430330010392</v>
      </c>
      <c r="F7" s="77">
        <v>0.90887020702389831</v>
      </c>
      <c r="G7" s="77">
        <v>0.99620548744892001</v>
      </c>
      <c r="H7" s="77">
        <v>0.953125</v>
      </c>
      <c r="I7" s="77">
        <v>0.99822500000000003</v>
      </c>
      <c r="J7" s="77">
        <v>0.97673333333333334</v>
      </c>
      <c r="K7" s="77">
        <v>0.98419999999999996</v>
      </c>
      <c r="L7" s="77">
        <v>0.98280000000000012</v>
      </c>
      <c r="M7" s="77">
        <v>0.97124999999999995</v>
      </c>
      <c r="N7" s="78"/>
    </row>
    <row r="8" spans="2:14" x14ac:dyDescent="0.2">
      <c r="B8" s="190" t="s">
        <v>4</v>
      </c>
      <c r="C8" s="2"/>
      <c r="D8" s="77">
        <v>0.91288111040851871</v>
      </c>
      <c r="E8" s="77">
        <v>0.90770960238598386</v>
      </c>
      <c r="F8" s="77">
        <v>0.87173749866837114</v>
      </c>
      <c r="G8" s="77"/>
      <c r="H8" s="77"/>
      <c r="I8" s="77"/>
      <c r="J8" s="77"/>
      <c r="K8" s="77">
        <v>0.81591169375983219</v>
      </c>
      <c r="L8" s="77"/>
      <c r="M8" s="77">
        <v>0.86611153058838131</v>
      </c>
      <c r="N8" s="78"/>
    </row>
    <row r="9" spans="2:14" x14ac:dyDescent="0.2">
      <c r="B9" s="191" t="s">
        <v>3</v>
      </c>
      <c r="C9" s="2"/>
      <c r="D9" s="77">
        <v>0.69006834177718035</v>
      </c>
      <c r="E9" s="77">
        <v>0.87967958036739202</v>
      </c>
      <c r="F9" s="77">
        <v>0.84276666666666655</v>
      </c>
      <c r="G9" s="77">
        <v>0.80940000000000001</v>
      </c>
      <c r="H9" s="77">
        <v>0.83532499999999998</v>
      </c>
      <c r="I9" s="77">
        <v>0.90098175908998579</v>
      </c>
      <c r="J9" s="77">
        <v>0.93464311611246831</v>
      </c>
      <c r="K9" s="77">
        <v>0.90275226796014674</v>
      </c>
      <c r="L9" s="77">
        <v>0.94055</v>
      </c>
      <c r="M9" s="77">
        <v>0.92622499999999997</v>
      </c>
      <c r="N9" s="78"/>
    </row>
    <row r="10" spans="2:14" x14ac:dyDescent="0.2">
      <c r="B10" s="264" t="s">
        <v>404</v>
      </c>
      <c r="C10" s="2"/>
      <c r="D10" s="77"/>
      <c r="E10" s="77"/>
      <c r="F10" s="77"/>
      <c r="G10" s="77"/>
      <c r="H10" s="77"/>
      <c r="I10" s="77"/>
      <c r="J10" s="77">
        <v>0.91853333333333342</v>
      </c>
      <c r="K10" s="77">
        <v>0.93520000000000003</v>
      </c>
      <c r="L10" s="77">
        <v>0.96473971466985353</v>
      </c>
      <c r="M10" s="77">
        <v>0.9575999999999999</v>
      </c>
      <c r="N10" s="78"/>
    </row>
    <row r="11" spans="2:14" x14ac:dyDescent="0.2">
      <c r="B11" s="191" t="s">
        <v>6</v>
      </c>
      <c r="C11" s="2"/>
      <c r="D11" s="77"/>
      <c r="E11" s="77">
        <v>0.8820648877589915</v>
      </c>
      <c r="F11" s="77"/>
      <c r="G11" s="77"/>
      <c r="H11" s="77"/>
      <c r="I11" s="77"/>
      <c r="J11" s="77"/>
      <c r="K11" s="77">
        <v>0.67859999999999998</v>
      </c>
      <c r="L11" s="77"/>
      <c r="M11" s="77"/>
      <c r="N11" s="78"/>
    </row>
    <row r="12" spans="2:14" x14ac:dyDescent="0.2">
      <c r="B12" s="392" t="s">
        <v>103</v>
      </c>
      <c r="C12" s="2"/>
      <c r="D12" s="77"/>
      <c r="E12" s="77"/>
      <c r="F12" s="77"/>
      <c r="G12" s="77"/>
      <c r="H12" s="77"/>
      <c r="I12" s="77"/>
      <c r="J12" s="77">
        <v>0.86003333333333332</v>
      </c>
      <c r="K12" s="77">
        <v>0.88517500000000005</v>
      </c>
      <c r="L12" s="77"/>
      <c r="M12" s="77">
        <v>0.87592803140978814</v>
      </c>
      <c r="N12" s="78"/>
    </row>
    <row r="13" spans="2:14" x14ac:dyDescent="0.2">
      <c r="B13" s="264" t="s">
        <v>17</v>
      </c>
      <c r="C13" s="2"/>
      <c r="D13" s="77"/>
      <c r="E13" s="77"/>
      <c r="F13" s="77"/>
      <c r="G13" s="77"/>
      <c r="H13" s="77"/>
      <c r="I13" s="77"/>
      <c r="J13" s="77"/>
      <c r="K13" s="77">
        <v>0.8917750000000001</v>
      </c>
      <c r="L13" s="77">
        <v>0.90254002091425156</v>
      </c>
      <c r="M13" s="77">
        <v>0.96859999999999991</v>
      </c>
      <c r="N13" s="78"/>
    </row>
    <row r="14" spans="2:14" x14ac:dyDescent="0.2">
      <c r="B14" s="191" t="s">
        <v>407</v>
      </c>
      <c r="C14" s="2"/>
      <c r="D14" s="77"/>
      <c r="E14" s="77"/>
      <c r="F14" s="77"/>
      <c r="G14" s="77"/>
      <c r="H14" s="77"/>
      <c r="I14" s="259"/>
      <c r="J14" s="77">
        <v>0.75258686748998693</v>
      </c>
      <c r="K14" s="77">
        <v>0.81842499999999996</v>
      </c>
      <c r="L14" s="77">
        <v>0.81097026441589481</v>
      </c>
      <c r="M14" s="77">
        <v>0.89315000000000011</v>
      </c>
      <c r="N14" s="78"/>
    </row>
    <row r="15" spans="2:14" x14ac:dyDescent="0.2">
      <c r="B15" s="264" t="s">
        <v>471</v>
      </c>
      <c r="C15" s="2"/>
      <c r="D15" s="77"/>
      <c r="E15" s="77"/>
      <c r="F15" s="77"/>
      <c r="G15" s="77"/>
      <c r="H15" s="77"/>
      <c r="I15" s="259"/>
      <c r="J15" s="77"/>
      <c r="K15" s="77"/>
      <c r="L15" s="77"/>
      <c r="M15" s="77">
        <v>0.95233577075098819</v>
      </c>
      <c r="N15" s="78"/>
    </row>
    <row r="16" spans="2:14" x14ac:dyDescent="0.2">
      <c r="B16" s="392" t="s">
        <v>444</v>
      </c>
      <c r="C16" s="2"/>
      <c r="D16" s="77"/>
      <c r="E16" s="77"/>
      <c r="F16" s="77"/>
      <c r="G16" s="77"/>
      <c r="H16" s="245"/>
      <c r="I16" s="77"/>
      <c r="J16" s="77"/>
      <c r="K16" s="77"/>
      <c r="L16" s="77">
        <v>0.96302500000000002</v>
      </c>
      <c r="M16" s="77"/>
      <c r="N16" s="78"/>
    </row>
    <row r="17" spans="2:14" x14ac:dyDescent="0.2">
      <c r="B17" s="165" t="s">
        <v>386</v>
      </c>
      <c r="C17" s="2"/>
      <c r="D17" s="77"/>
      <c r="E17" s="77"/>
      <c r="F17" s="77"/>
      <c r="G17" s="77"/>
      <c r="H17" s="245"/>
      <c r="I17" s="77"/>
      <c r="J17" s="77"/>
      <c r="K17" s="77"/>
      <c r="L17" s="77"/>
      <c r="M17" s="77"/>
      <c r="N17" s="78"/>
    </row>
    <row r="18" spans="2:14" x14ac:dyDescent="0.2">
      <c r="B18" s="165" t="s">
        <v>453</v>
      </c>
      <c r="C18" s="2"/>
      <c r="D18" s="77"/>
      <c r="E18" s="77"/>
      <c r="F18" s="77"/>
      <c r="G18" s="77"/>
      <c r="H18" s="245"/>
      <c r="I18" s="77"/>
      <c r="J18" s="77"/>
      <c r="K18" s="77"/>
      <c r="L18" s="77"/>
      <c r="M18" s="77"/>
      <c r="N18" s="78"/>
    </row>
    <row r="19" spans="2:14" ht="13.5" thickBot="1" x14ac:dyDescent="0.25">
      <c r="B19" s="246"/>
      <c r="C19" s="12"/>
      <c r="D19" s="100"/>
      <c r="E19" s="100"/>
      <c r="F19" s="100"/>
      <c r="G19" s="100"/>
      <c r="H19" s="247"/>
      <c r="I19" s="100"/>
      <c r="J19" s="100"/>
      <c r="K19" s="100"/>
      <c r="L19" s="100"/>
      <c r="M19" s="100"/>
      <c r="N19" s="79"/>
    </row>
    <row r="21" spans="2:14" x14ac:dyDescent="0.2">
      <c r="B21" s="98" t="s">
        <v>388</v>
      </c>
      <c r="D21" s="258"/>
      <c r="E21" s="258"/>
      <c r="F21" s="258"/>
      <c r="G21" s="258"/>
    </row>
    <row r="22" spans="2:14" x14ac:dyDescent="0.2">
      <c r="B22" s="261" t="s">
        <v>421</v>
      </c>
      <c r="D22" s="37"/>
      <c r="E22" s="37"/>
      <c r="F22" s="37"/>
      <c r="G22" s="37"/>
      <c r="H22" s="37"/>
    </row>
    <row r="23" spans="2:14" x14ac:dyDescent="0.2">
      <c r="B23" s="337" t="s">
        <v>482</v>
      </c>
      <c r="D23" s="37"/>
      <c r="E23" s="37"/>
      <c r="F23" s="37"/>
      <c r="G23" s="37"/>
      <c r="H23" s="37"/>
    </row>
    <row r="24" spans="2:14" x14ac:dyDescent="0.2">
      <c r="B24" s="393"/>
      <c r="D24" s="37"/>
      <c r="E24" s="37"/>
      <c r="F24" s="37"/>
      <c r="G24" s="37"/>
      <c r="H24" s="37"/>
    </row>
    <row r="25" spans="2:14" x14ac:dyDescent="0.2">
      <c r="B25" s="1"/>
      <c r="D25" s="37"/>
      <c r="E25" s="37"/>
      <c r="F25" s="37"/>
      <c r="G25" s="37"/>
      <c r="H25" s="37"/>
    </row>
    <row r="26" spans="2:14" x14ac:dyDescent="0.2">
      <c r="D26" s="37"/>
      <c r="E26" s="37"/>
      <c r="F26" s="37"/>
      <c r="G26" s="37"/>
      <c r="H26" s="37"/>
    </row>
    <row r="27" spans="2:14" x14ac:dyDescent="0.2">
      <c r="D27" s="37"/>
      <c r="E27" s="37"/>
      <c r="F27" s="37"/>
      <c r="G27" s="37"/>
      <c r="H27" s="37"/>
    </row>
    <row r="28" spans="2:14" x14ac:dyDescent="0.2">
      <c r="D28" s="37"/>
      <c r="E28" s="37"/>
      <c r="F28" s="37"/>
      <c r="G28" s="37"/>
      <c r="H28" s="37"/>
    </row>
    <row r="29" spans="2:14" x14ac:dyDescent="0.2">
      <c r="D29" s="37"/>
      <c r="E29" s="37"/>
      <c r="F29" s="37"/>
      <c r="G29" s="37"/>
      <c r="H29" s="37"/>
    </row>
    <row r="30" spans="2:14" ht="13.5" thickBot="1" x14ac:dyDescent="0.25"/>
    <row r="31" spans="2:14" x14ac:dyDescent="0.2">
      <c r="B31" s="448" t="s">
        <v>481</v>
      </c>
      <c r="C31" s="7"/>
      <c r="D31" s="70">
        <v>2009</v>
      </c>
      <c r="E31" s="70">
        <v>2010</v>
      </c>
      <c r="F31" s="70">
        <v>2011</v>
      </c>
      <c r="G31" s="70">
        <v>2012</v>
      </c>
      <c r="H31" s="70">
        <v>2013</v>
      </c>
      <c r="I31" s="70">
        <v>2014</v>
      </c>
      <c r="J31" s="70">
        <v>2015</v>
      </c>
      <c r="K31" s="70">
        <v>2016</v>
      </c>
      <c r="L31" s="70">
        <v>2017</v>
      </c>
      <c r="M31" s="70">
        <v>2018</v>
      </c>
      <c r="N31" s="81">
        <v>2019</v>
      </c>
    </row>
    <row r="32" spans="2:14" x14ac:dyDescent="0.2">
      <c r="B32" s="122"/>
      <c r="C32" s="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83"/>
    </row>
    <row r="33" spans="2:14" x14ac:dyDescent="0.2">
      <c r="B33" s="122"/>
      <c r="C33" s="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83"/>
    </row>
    <row r="34" spans="2:14" x14ac:dyDescent="0.2">
      <c r="B34" s="9" t="s">
        <v>2</v>
      </c>
      <c r="C34" s="2"/>
      <c r="D34" s="77">
        <v>0.94804759810748451</v>
      </c>
      <c r="E34" s="77">
        <v>1</v>
      </c>
      <c r="F34" s="77">
        <v>1</v>
      </c>
      <c r="G34" s="77">
        <v>0.9677967733276065</v>
      </c>
      <c r="H34" s="77">
        <v>0.97913333333333341</v>
      </c>
      <c r="I34" s="77">
        <v>0.94603333333333328</v>
      </c>
      <c r="J34" s="77">
        <v>0.9486</v>
      </c>
      <c r="K34" s="77"/>
      <c r="L34" s="77"/>
      <c r="M34" s="77"/>
      <c r="N34" s="78"/>
    </row>
    <row r="35" spans="2:14" x14ac:dyDescent="0.2">
      <c r="B35" s="9" t="s">
        <v>12</v>
      </c>
      <c r="C35" s="2"/>
      <c r="D35" s="77">
        <v>0.38385509576395699</v>
      </c>
      <c r="E35" s="77">
        <v>0.93113145495015592</v>
      </c>
      <c r="F35" s="77">
        <v>0.96495531053584749</v>
      </c>
      <c r="G35" s="77">
        <v>1</v>
      </c>
      <c r="H35" s="77">
        <v>0.96986666666666677</v>
      </c>
      <c r="I35" s="77">
        <v>1</v>
      </c>
      <c r="J35" s="77">
        <v>0.97465000000000002</v>
      </c>
      <c r="K35" s="77">
        <v>1</v>
      </c>
      <c r="L35" s="77">
        <v>0.98853333333333337</v>
      </c>
      <c r="M35" s="77">
        <v>0.98819999999999997</v>
      </c>
      <c r="N35" s="78"/>
    </row>
    <row r="36" spans="2:14" x14ac:dyDescent="0.2">
      <c r="B36" s="9" t="s">
        <v>4</v>
      </c>
      <c r="C36" s="2"/>
      <c r="D36" s="77">
        <v>0.94512166561277799</v>
      </c>
      <c r="E36" s="77">
        <v>0.93048247737509837</v>
      </c>
      <c r="F36" s="77">
        <v>0.91110624800255668</v>
      </c>
      <c r="G36" s="77">
        <v>0.85379159239772351</v>
      </c>
      <c r="H36" s="248">
        <v>0.81956666666666667</v>
      </c>
      <c r="I36" s="77">
        <v>0.8625888956598281</v>
      </c>
      <c r="J36" s="77">
        <v>0.89553081733986084</v>
      </c>
      <c r="K36" s="77">
        <v>0.83044892501310963</v>
      </c>
      <c r="L36" s="77"/>
      <c r="M36" s="77">
        <v>0.90068827404479579</v>
      </c>
      <c r="N36" s="78"/>
    </row>
    <row r="37" spans="2:14" x14ac:dyDescent="0.2">
      <c r="B37" s="9" t="s">
        <v>3</v>
      </c>
      <c r="C37" s="2"/>
      <c r="D37" s="77">
        <v>0.71680251266577044</v>
      </c>
      <c r="E37" s="77">
        <v>0.92066937055108822</v>
      </c>
      <c r="F37" s="77">
        <v>0.89500000000000002</v>
      </c>
      <c r="G37" s="77">
        <v>0.88339999999999996</v>
      </c>
      <c r="H37" s="248">
        <v>0.90110000000000001</v>
      </c>
      <c r="I37" s="77">
        <v>0.91444234545331449</v>
      </c>
      <c r="J37" s="77">
        <v>0.95271467416870237</v>
      </c>
      <c r="K37" s="77">
        <v>0.91876969061352909</v>
      </c>
      <c r="L37" s="77">
        <v>0.94450000000000001</v>
      </c>
      <c r="M37" s="77">
        <v>0.94439999999999991</v>
      </c>
      <c r="N37" s="78"/>
    </row>
    <row r="38" spans="2:14" x14ac:dyDescent="0.2">
      <c r="B38" s="9" t="s">
        <v>418</v>
      </c>
      <c r="C38" s="2"/>
      <c r="D38" s="72"/>
      <c r="E38" s="72"/>
      <c r="F38" s="334"/>
      <c r="G38" s="248"/>
      <c r="H38" s="248"/>
      <c r="I38" s="77">
        <v>0.92363333333333342</v>
      </c>
      <c r="J38" s="77">
        <v>0.94615000000000005</v>
      </c>
      <c r="K38" s="77">
        <v>0.97940000000000005</v>
      </c>
      <c r="L38" s="77">
        <v>0.9605196195598048</v>
      </c>
      <c r="M38" s="77">
        <v>0.97589999999999988</v>
      </c>
      <c r="N38" s="78"/>
    </row>
    <row r="39" spans="2:14" x14ac:dyDescent="0.2">
      <c r="B39" s="9" t="s">
        <v>6</v>
      </c>
      <c r="C39" s="2"/>
      <c r="D39" s="77">
        <v>0.72602191653956449</v>
      </c>
      <c r="E39" s="77">
        <v>0.96762516153217093</v>
      </c>
      <c r="F39" s="77">
        <v>0.89209369340577394</v>
      </c>
      <c r="G39" s="77">
        <v>0.85876463008697512</v>
      </c>
      <c r="H39" s="248">
        <v>0.70069999999999999</v>
      </c>
      <c r="I39" s="77">
        <v>0.78069999999999995</v>
      </c>
      <c r="J39" s="77">
        <v>0.87118298446060138</v>
      </c>
      <c r="K39" s="77">
        <v>0.64403333333333335</v>
      </c>
      <c r="L39" s="77">
        <v>0.79677722338412504</v>
      </c>
      <c r="M39" s="77">
        <v>0.79717338603425558</v>
      </c>
      <c r="N39" s="78"/>
    </row>
    <row r="40" spans="2:14" x14ac:dyDescent="0.2">
      <c r="B40" s="191" t="s">
        <v>103</v>
      </c>
      <c r="C40" s="2"/>
      <c r="D40" s="72"/>
      <c r="E40" s="248"/>
      <c r="F40" s="72"/>
      <c r="G40" s="248"/>
      <c r="H40" s="248">
        <v>0.71063333333333334</v>
      </c>
      <c r="I40" s="77">
        <v>0.79486043740266776</v>
      </c>
      <c r="J40" s="77">
        <v>0.85355000000000003</v>
      </c>
      <c r="K40" s="77">
        <v>0.91686666666666661</v>
      </c>
      <c r="L40" s="77">
        <v>0.77515392889154455</v>
      </c>
      <c r="M40" s="77">
        <v>0.93503333333333327</v>
      </c>
      <c r="N40" s="78"/>
    </row>
    <row r="41" spans="2:14" x14ac:dyDescent="0.2">
      <c r="B41" s="9" t="s">
        <v>17</v>
      </c>
      <c r="C41" s="2"/>
      <c r="D41" s="77">
        <v>0.62761511243491197</v>
      </c>
      <c r="E41" s="77">
        <v>0.80542394107367765</v>
      </c>
      <c r="F41" s="77">
        <v>0.91234999999999999</v>
      </c>
      <c r="G41" s="77">
        <v>0.85014776119402979</v>
      </c>
      <c r="H41" s="248">
        <v>0.64813333333333334</v>
      </c>
      <c r="I41" s="77">
        <v>0.92125415397115573</v>
      </c>
      <c r="J41" s="77">
        <v>0.92543786237378645</v>
      </c>
      <c r="K41" s="77">
        <v>0.90246666666666675</v>
      </c>
      <c r="L41" s="77">
        <v>0.92278669455233542</v>
      </c>
      <c r="M41" s="77">
        <v>0.99906666666666666</v>
      </c>
      <c r="N41" s="78"/>
    </row>
    <row r="42" spans="2:14" x14ac:dyDescent="0.2">
      <c r="B42" s="9" t="s">
        <v>407</v>
      </c>
      <c r="C42" s="2"/>
      <c r="D42" s="72"/>
      <c r="E42" s="248"/>
      <c r="F42" s="72"/>
      <c r="G42" s="248"/>
      <c r="H42" s="248"/>
      <c r="I42" s="77">
        <v>0.50440492924368607</v>
      </c>
      <c r="J42" s="77">
        <v>0.81408030123498043</v>
      </c>
      <c r="K42" s="77">
        <v>0.86193333333333333</v>
      </c>
      <c r="L42" s="77">
        <v>0.85246035255452635</v>
      </c>
      <c r="M42" s="77">
        <v>0.91333333333333344</v>
      </c>
      <c r="N42" s="78"/>
    </row>
    <row r="43" spans="2:14" x14ac:dyDescent="0.2">
      <c r="B43" s="264" t="s">
        <v>471</v>
      </c>
      <c r="C43" s="2"/>
      <c r="D43" s="72"/>
      <c r="E43" s="72"/>
      <c r="F43" s="334"/>
      <c r="G43" s="248"/>
      <c r="H43" s="248"/>
      <c r="I43" s="77"/>
      <c r="J43" s="77"/>
      <c r="K43" s="77"/>
      <c r="L43" s="77">
        <v>0.8579199681306644</v>
      </c>
      <c r="M43" s="77">
        <v>0.96414769433465086</v>
      </c>
      <c r="N43" s="78"/>
    </row>
    <row r="44" spans="2:14" x14ac:dyDescent="0.2">
      <c r="B44" s="165" t="s">
        <v>444</v>
      </c>
      <c r="C44" s="2"/>
      <c r="D44" s="72"/>
      <c r="E44" s="72"/>
      <c r="F44" s="334"/>
      <c r="G44" s="248"/>
      <c r="H44" s="248"/>
      <c r="I44" s="77"/>
      <c r="J44" s="77">
        <v>0.9198489680205113</v>
      </c>
      <c r="K44" s="77">
        <v>0.99486103828002093</v>
      </c>
      <c r="L44" s="77">
        <v>0.98196666666666665</v>
      </c>
      <c r="M44" s="77"/>
      <c r="N44" s="78"/>
    </row>
    <row r="45" spans="2:14" x14ac:dyDescent="0.2">
      <c r="B45" s="165" t="s">
        <v>386</v>
      </c>
      <c r="C45" s="2"/>
      <c r="D45" s="72"/>
      <c r="E45" s="72"/>
      <c r="F45" s="334"/>
      <c r="G45" s="248"/>
      <c r="H45" s="248"/>
      <c r="I45" s="77"/>
      <c r="J45" s="77"/>
      <c r="K45" s="77"/>
      <c r="L45" s="77">
        <v>0.94230000000000003</v>
      </c>
      <c r="M45" s="77"/>
      <c r="N45" s="78"/>
    </row>
    <row r="46" spans="2:14" x14ac:dyDescent="0.2">
      <c r="B46" s="165" t="s">
        <v>453</v>
      </c>
      <c r="C46" s="2"/>
      <c r="D46" s="72"/>
      <c r="E46" s="72"/>
      <c r="F46" s="334"/>
      <c r="G46" s="248"/>
      <c r="H46" s="248"/>
      <c r="I46" s="77"/>
      <c r="J46" s="77"/>
      <c r="K46" s="77">
        <v>0.58004425799685377</v>
      </c>
      <c r="L46" s="77"/>
      <c r="M46" s="77">
        <v>0.71786758893280622</v>
      </c>
      <c r="N46" s="78"/>
    </row>
    <row r="47" spans="2:14" ht="13.5" thickBot="1" x14ac:dyDescent="0.25">
      <c r="B47" s="445"/>
      <c r="C47" s="12"/>
      <c r="D47" s="84"/>
      <c r="E47" s="84"/>
      <c r="F47" s="446"/>
      <c r="G47" s="249"/>
      <c r="H47" s="249"/>
      <c r="I47" s="100"/>
      <c r="J47" s="100"/>
      <c r="K47" s="100"/>
      <c r="L47" s="100"/>
      <c r="M47" s="100"/>
      <c r="N47" s="79"/>
    </row>
    <row r="48" spans="2:14" x14ac:dyDescent="0.2">
      <c r="B48" s="1"/>
      <c r="C48" s="1"/>
    </row>
    <row r="49" spans="2:14" x14ac:dyDescent="0.2">
      <c r="B49" s="337" t="s">
        <v>450</v>
      </c>
      <c r="C49" s="1"/>
    </row>
    <row r="50" spans="2:14" x14ac:dyDescent="0.2">
      <c r="C50" s="1"/>
    </row>
    <row r="51" spans="2:14" x14ac:dyDescent="0.2">
      <c r="B51" s="99"/>
      <c r="C51" s="1"/>
    </row>
    <row r="52" spans="2:14" x14ac:dyDescent="0.2">
      <c r="B52" s="99"/>
      <c r="C52" s="1"/>
    </row>
    <row r="58" spans="2:14" ht="13.5" thickBot="1" x14ac:dyDescent="0.25"/>
    <row r="59" spans="2:14" x14ac:dyDescent="0.2">
      <c r="B59" s="448" t="s">
        <v>483</v>
      </c>
      <c r="C59" s="7"/>
      <c r="D59" s="70">
        <v>2009</v>
      </c>
      <c r="E59" s="70">
        <v>2010</v>
      </c>
      <c r="F59" s="70">
        <v>2011</v>
      </c>
      <c r="G59" s="70">
        <v>2012</v>
      </c>
      <c r="H59" s="70">
        <v>2013</v>
      </c>
      <c r="I59" s="70">
        <v>2014</v>
      </c>
      <c r="J59" s="70">
        <v>2015</v>
      </c>
      <c r="K59" s="70">
        <v>2016</v>
      </c>
      <c r="L59" s="70">
        <v>2017</v>
      </c>
      <c r="M59" s="70">
        <v>2018</v>
      </c>
      <c r="N59" s="81">
        <v>2019</v>
      </c>
    </row>
    <row r="60" spans="2:14" x14ac:dyDescent="0.2">
      <c r="B60" s="122"/>
      <c r="C60" s="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83"/>
    </row>
    <row r="61" spans="2:14" x14ac:dyDescent="0.2">
      <c r="B61" s="122"/>
      <c r="C61" s="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83"/>
    </row>
    <row r="62" spans="2:14" x14ac:dyDescent="0.2">
      <c r="B62" s="9" t="s">
        <v>2</v>
      </c>
      <c r="C62" s="2"/>
      <c r="D62" s="77">
        <v>0.82420000000000004</v>
      </c>
      <c r="E62" s="77">
        <v>0.94789999999999996</v>
      </c>
      <c r="F62" s="77">
        <v>0.8599</v>
      </c>
      <c r="G62" s="77">
        <v>0.95220000000000005</v>
      </c>
      <c r="H62" s="248">
        <v>0.84530000000000005</v>
      </c>
      <c r="I62" s="77">
        <v>0.84389999999999998</v>
      </c>
      <c r="J62" s="77"/>
      <c r="K62" s="77"/>
      <c r="L62" s="77"/>
      <c r="M62" s="89"/>
      <c r="N62" s="78"/>
    </row>
    <row r="63" spans="2:14" x14ac:dyDescent="0.2">
      <c r="B63" s="9" t="s">
        <v>12</v>
      </c>
      <c r="C63" s="2"/>
      <c r="D63" s="77">
        <v>0.79969999999999997</v>
      </c>
      <c r="E63" s="77">
        <v>0.92610000000000003</v>
      </c>
      <c r="F63" s="77">
        <v>0.79669999999999996</v>
      </c>
      <c r="G63" s="77">
        <v>0.98861646234676004</v>
      </c>
      <c r="H63" s="248">
        <v>0.90290000000000004</v>
      </c>
      <c r="I63" s="77">
        <v>0.9929</v>
      </c>
      <c r="J63" s="77">
        <v>0.98089999999999999</v>
      </c>
      <c r="K63" s="77">
        <v>0.93679999999999997</v>
      </c>
      <c r="L63" s="77">
        <v>0.96560000000000001</v>
      </c>
      <c r="M63" s="89"/>
      <c r="N63" s="78"/>
    </row>
    <row r="64" spans="2:14" x14ac:dyDescent="0.2">
      <c r="B64" s="9" t="s">
        <v>4</v>
      </c>
      <c r="C64" s="2"/>
      <c r="D64" s="77">
        <v>0.84840000000000004</v>
      </c>
      <c r="E64" s="77">
        <v>0.86216385240775484</v>
      </c>
      <c r="F64" s="77">
        <v>0.79300000000000004</v>
      </c>
      <c r="G64" s="77"/>
      <c r="H64" s="77"/>
      <c r="I64" s="77"/>
      <c r="J64" s="77"/>
      <c r="K64" s="77">
        <v>0.77229999999999999</v>
      </c>
      <c r="L64" s="77"/>
      <c r="M64" s="89"/>
      <c r="N64" s="78"/>
    </row>
    <row r="65" spans="2:14" x14ac:dyDescent="0.2">
      <c r="B65" s="9" t="s">
        <v>3</v>
      </c>
      <c r="C65" s="2"/>
      <c r="D65" s="77">
        <v>0.63660000000000005</v>
      </c>
      <c r="E65" s="77">
        <v>0.79769999999999996</v>
      </c>
      <c r="F65" s="77">
        <v>0.73829999999999996</v>
      </c>
      <c r="G65" s="77">
        <v>0.66139999999999999</v>
      </c>
      <c r="H65" s="248">
        <v>0.63800000000000001</v>
      </c>
      <c r="I65" s="77">
        <v>0.86060000000000003</v>
      </c>
      <c r="J65" s="77">
        <v>0.89849999999999997</v>
      </c>
      <c r="K65" s="77">
        <v>0.85470000000000002</v>
      </c>
      <c r="L65" s="77">
        <v>0.92869999999999997</v>
      </c>
      <c r="M65" s="89"/>
      <c r="N65" s="78"/>
    </row>
    <row r="66" spans="2:14" x14ac:dyDescent="0.2">
      <c r="B66" s="9" t="s">
        <v>418</v>
      </c>
      <c r="C66" s="2"/>
      <c r="D66" s="72"/>
      <c r="E66" s="72"/>
      <c r="F66" s="77"/>
      <c r="G66" s="77"/>
      <c r="H66" s="77"/>
      <c r="I66" s="77"/>
      <c r="J66" s="77">
        <v>0.86329999999999996</v>
      </c>
      <c r="K66" s="77">
        <v>0.80259999999999998</v>
      </c>
      <c r="L66" s="77">
        <v>0.97740000000000005</v>
      </c>
      <c r="M66" s="89"/>
      <c r="N66" s="78"/>
    </row>
    <row r="67" spans="2:14" x14ac:dyDescent="0.2">
      <c r="B67" s="9" t="s">
        <v>6</v>
      </c>
      <c r="C67" s="2"/>
      <c r="D67" s="72"/>
      <c r="E67" s="77">
        <v>0.71094434021263286</v>
      </c>
      <c r="F67" s="72"/>
      <c r="G67" s="72"/>
      <c r="H67" s="72"/>
      <c r="I67" s="72"/>
      <c r="J67" s="72"/>
      <c r="K67" s="77">
        <v>0.7823</v>
      </c>
      <c r="L67" s="77"/>
      <c r="M67" s="89"/>
      <c r="N67" s="78"/>
    </row>
    <row r="68" spans="2:14" x14ac:dyDescent="0.2">
      <c r="B68" s="191" t="s">
        <v>103</v>
      </c>
      <c r="C68" s="2"/>
      <c r="D68" s="72"/>
      <c r="E68" s="77"/>
      <c r="F68" s="72"/>
      <c r="G68" s="72"/>
      <c r="H68" s="72"/>
      <c r="I68" s="72"/>
      <c r="J68" s="77">
        <v>0.873</v>
      </c>
      <c r="K68" s="77">
        <v>0.79010000000000002</v>
      </c>
      <c r="L68" s="77"/>
      <c r="M68" s="89"/>
      <c r="N68" s="78"/>
    </row>
    <row r="69" spans="2:14" x14ac:dyDescent="0.2">
      <c r="B69" s="9" t="s">
        <v>17</v>
      </c>
      <c r="C69" s="2"/>
      <c r="D69" s="72"/>
      <c r="E69" s="72"/>
      <c r="F69" s="77"/>
      <c r="G69" s="77"/>
      <c r="H69" s="77"/>
      <c r="I69" s="77"/>
      <c r="J69" s="77"/>
      <c r="K69" s="77">
        <v>0.85970000000000002</v>
      </c>
      <c r="L69" s="77">
        <v>0.84179999999999999</v>
      </c>
      <c r="M69" s="89"/>
      <c r="N69" s="78"/>
    </row>
    <row r="70" spans="2:14" x14ac:dyDescent="0.2">
      <c r="B70" s="9" t="s">
        <v>407</v>
      </c>
      <c r="C70" s="2"/>
      <c r="D70" s="72"/>
      <c r="E70" s="248"/>
      <c r="F70" s="72"/>
      <c r="G70" s="248"/>
      <c r="H70" s="248"/>
      <c r="I70" s="77"/>
      <c r="J70" s="77">
        <v>0.62960000000000005</v>
      </c>
      <c r="K70" s="77">
        <v>0.68789999999999996</v>
      </c>
      <c r="L70" s="77">
        <v>0.6865</v>
      </c>
      <c r="M70" s="77"/>
      <c r="N70" s="78"/>
    </row>
    <row r="71" spans="2:14" x14ac:dyDescent="0.2">
      <c r="B71" s="264" t="s">
        <v>471</v>
      </c>
      <c r="C71" s="2"/>
      <c r="D71" s="72"/>
      <c r="E71" s="72"/>
      <c r="F71" s="334"/>
      <c r="G71" s="248"/>
      <c r="H71" s="248"/>
      <c r="I71" s="77"/>
      <c r="J71" s="77"/>
      <c r="K71" s="77"/>
      <c r="L71" s="77"/>
      <c r="M71" s="77"/>
      <c r="N71" s="78"/>
    </row>
    <row r="72" spans="2:14" x14ac:dyDescent="0.2">
      <c r="B72" s="165" t="s">
        <v>444</v>
      </c>
      <c r="C72" s="2"/>
      <c r="D72" s="72"/>
      <c r="E72" s="72"/>
      <c r="F72" s="72"/>
      <c r="G72" s="72"/>
      <c r="H72" s="248"/>
      <c r="I72" s="77"/>
      <c r="J72" s="77"/>
      <c r="K72" s="77"/>
      <c r="L72" s="77">
        <v>0.90620000000000001</v>
      </c>
      <c r="M72" s="89"/>
      <c r="N72" s="78"/>
    </row>
    <row r="73" spans="2:14" x14ac:dyDescent="0.2">
      <c r="B73" s="165" t="s">
        <v>386</v>
      </c>
      <c r="C73" s="2"/>
      <c r="D73" s="72"/>
      <c r="E73" s="72"/>
      <c r="F73" s="334"/>
      <c r="G73" s="248"/>
      <c r="H73" s="248"/>
      <c r="I73" s="77"/>
      <c r="J73" s="77"/>
      <c r="K73" s="77"/>
      <c r="L73" s="77"/>
      <c r="M73" s="77"/>
      <c r="N73" s="78"/>
    </row>
    <row r="74" spans="2:14" x14ac:dyDescent="0.2">
      <c r="B74" s="165" t="s">
        <v>453</v>
      </c>
      <c r="C74" s="2"/>
      <c r="D74" s="72"/>
      <c r="E74" s="72"/>
      <c r="F74" s="334"/>
      <c r="G74" s="248"/>
      <c r="H74" s="248"/>
      <c r="I74" s="77"/>
      <c r="J74" s="77"/>
      <c r="K74" s="77"/>
      <c r="L74" s="77"/>
      <c r="M74" s="77"/>
      <c r="N74" s="78"/>
    </row>
    <row r="75" spans="2:14" ht="13.5" thickBot="1" x14ac:dyDescent="0.25">
      <c r="B75" s="445"/>
      <c r="C75" s="12"/>
      <c r="D75" s="84"/>
      <c r="E75" s="84"/>
      <c r="F75" s="446"/>
      <c r="G75" s="249"/>
      <c r="H75" s="249"/>
      <c r="I75" s="100"/>
      <c r="J75" s="100"/>
      <c r="K75" s="100"/>
      <c r="L75" s="100"/>
      <c r="M75" s="100"/>
      <c r="N75" s="79"/>
    </row>
    <row r="76" spans="2:14" x14ac:dyDescent="0.2">
      <c r="B76" s="1"/>
      <c r="C76" s="1"/>
    </row>
    <row r="77" spans="2:14" x14ac:dyDescent="0.2">
      <c r="B77" s="337" t="s">
        <v>450</v>
      </c>
      <c r="C77" s="1"/>
    </row>
    <row r="78" spans="2:14" x14ac:dyDescent="0.2">
      <c r="C78" s="1"/>
    </row>
    <row r="79" spans="2:14" x14ac:dyDescent="0.2">
      <c r="B79" s="99"/>
      <c r="C79" s="1"/>
    </row>
    <row r="80" spans="2:14" x14ac:dyDescent="0.2">
      <c r="B80" s="99"/>
      <c r="C80" s="1"/>
    </row>
    <row r="86" spans="2:14" ht="13.5" thickBo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4" x14ac:dyDescent="0.2">
      <c r="B87" s="449" t="s">
        <v>59</v>
      </c>
      <c r="C87" s="7"/>
      <c r="D87" s="70">
        <v>2009</v>
      </c>
      <c r="E87" s="70">
        <v>2010</v>
      </c>
      <c r="F87" s="70">
        <v>2011</v>
      </c>
      <c r="G87" s="70">
        <v>2012</v>
      </c>
      <c r="H87" s="70">
        <v>2013</v>
      </c>
      <c r="I87" s="70">
        <v>2014</v>
      </c>
      <c r="J87" s="70">
        <v>2015</v>
      </c>
      <c r="K87" s="70">
        <v>2016</v>
      </c>
      <c r="L87" s="70">
        <v>2017</v>
      </c>
      <c r="M87" s="70">
        <v>2018</v>
      </c>
      <c r="N87" s="81">
        <v>2019</v>
      </c>
    </row>
    <row r="88" spans="2:14" x14ac:dyDescent="0.2">
      <c r="B88" s="165" t="s">
        <v>129</v>
      </c>
      <c r="C88" s="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83"/>
    </row>
    <row r="89" spans="2:14" x14ac:dyDescent="0.2">
      <c r="B89" s="9"/>
      <c r="C89" s="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83"/>
    </row>
    <row r="90" spans="2:14" x14ac:dyDescent="0.2">
      <c r="B90" s="9" t="s">
        <v>2</v>
      </c>
      <c r="C90" s="2"/>
      <c r="D90" s="77">
        <v>0.89609519621496903</v>
      </c>
      <c r="E90" s="77">
        <v>1</v>
      </c>
      <c r="F90" s="77">
        <v>1</v>
      </c>
      <c r="G90" s="77">
        <v>0.95769354665521311</v>
      </c>
      <c r="H90" s="77">
        <v>0.88790000000000002</v>
      </c>
      <c r="I90" s="77"/>
      <c r="J90" s="77"/>
      <c r="K90" s="77"/>
      <c r="L90" s="77"/>
      <c r="M90" s="77"/>
      <c r="N90" s="78"/>
    </row>
    <row r="91" spans="2:14" x14ac:dyDescent="0.2">
      <c r="B91" s="9" t="s">
        <v>12</v>
      </c>
      <c r="C91" s="2"/>
      <c r="D91" s="77"/>
      <c r="E91" s="77">
        <v>0.92875490240147485</v>
      </c>
      <c r="F91" s="77">
        <v>0.99691062107169492</v>
      </c>
      <c r="G91" s="77">
        <v>1</v>
      </c>
      <c r="H91" s="77">
        <v>1</v>
      </c>
      <c r="I91" s="77">
        <v>0.95449928905139148</v>
      </c>
      <c r="J91" s="308">
        <v>0.97724964452569574</v>
      </c>
      <c r="K91" s="77">
        <v>1</v>
      </c>
      <c r="L91" s="308">
        <v>0.96284584980237153</v>
      </c>
      <c r="M91" s="77">
        <v>0.92569169960474307</v>
      </c>
      <c r="N91" s="78"/>
    </row>
    <row r="92" spans="2:14" x14ac:dyDescent="0.2">
      <c r="B92" s="9" t="s">
        <v>4</v>
      </c>
      <c r="C92" s="2"/>
      <c r="D92" s="77">
        <v>1</v>
      </c>
      <c r="E92" s="77">
        <v>0.93946589315960005</v>
      </c>
      <c r="F92" s="77">
        <v>0.91211249600511346</v>
      </c>
      <c r="G92" s="77">
        <v>0.83818318479544718</v>
      </c>
      <c r="H92" s="308">
        <v>0.85307493588746564</v>
      </c>
      <c r="I92" s="77">
        <v>0.86796668697948409</v>
      </c>
      <c r="J92" s="77">
        <v>0.87166163467972158</v>
      </c>
      <c r="K92" s="77">
        <v>0.76444677503932879</v>
      </c>
      <c r="L92" s="77">
        <v>0.87914550343591269</v>
      </c>
      <c r="M92" s="77">
        <v>0.86126482213438738</v>
      </c>
      <c r="N92" s="78"/>
    </row>
    <row r="93" spans="2:14" x14ac:dyDescent="0.2">
      <c r="B93" s="9" t="s">
        <v>3</v>
      </c>
      <c r="C93" s="2"/>
      <c r="D93" s="77">
        <v>0.64255985182310804</v>
      </c>
      <c r="E93" s="77">
        <v>0.88015627590911094</v>
      </c>
      <c r="F93" s="77">
        <v>0.77213167146053052</v>
      </c>
      <c r="G93" s="77">
        <v>0.83335122946418982</v>
      </c>
      <c r="H93" s="77">
        <v>0.75360000000000005</v>
      </c>
      <c r="I93" s="77">
        <v>0.93032703635994307</v>
      </c>
      <c r="J93" s="77">
        <v>0.90542934833740474</v>
      </c>
      <c r="K93" s="77">
        <v>0.85610907184058727</v>
      </c>
      <c r="L93" s="77">
        <v>0.8949058858679414</v>
      </c>
      <c r="M93" s="77">
        <v>0.83270750988142295</v>
      </c>
      <c r="N93" s="78"/>
    </row>
    <row r="94" spans="2:14" x14ac:dyDescent="0.2">
      <c r="B94" s="9" t="s">
        <v>418</v>
      </c>
      <c r="C94" s="2"/>
      <c r="D94" s="72"/>
      <c r="E94" s="72"/>
      <c r="F94" s="77"/>
      <c r="G94" s="77"/>
      <c r="H94" s="77"/>
      <c r="I94" s="77">
        <v>1</v>
      </c>
      <c r="J94" s="77">
        <v>1</v>
      </c>
      <c r="K94" s="77">
        <v>0.84750917671735704</v>
      </c>
      <c r="L94" s="77">
        <v>0.94905885867941431</v>
      </c>
      <c r="M94" s="77">
        <v>0.85701581027667983</v>
      </c>
      <c r="N94" s="78"/>
    </row>
    <row r="95" spans="2:14" x14ac:dyDescent="0.2">
      <c r="B95" s="9" t="s">
        <v>6</v>
      </c>
      <c r="C95" s="2"/>
      <c r="D95" s="77">
        <v>0.785252739258396</v>
      </c>
      <c r="E95" s="77">
        <v>0.93525032306434186</v>
      </c>
      <c r="F95" s="77">
        <v>0.84318738681154792</v>
      </c>
      <c r="G95" s="77">
        <v>0.7675292601739504</v>
      </c>
      <c r="H95" s="308">
        <v>0.71770734794194169</v>
      </c>
      <c r="I95" s="77">
        <v>0.66788543570993297</v>
      </c>
      <c r="J95" s="77">
        <v>0.91706596892120285</v>
      </c>
      <c r="K95" s="308">
        <v>0.88454881953678899</v>
      </c>
      <c r="L95" s="77">
        <v>0.85203167015237524</v>
      </c>
      <c r="M95" s="77">
        <v>0.79832015810276691</v>
      </c>
      <c r="N95" s="78"/>
    </row>
    <row r="96" spans="2:14" x14ac:dyDescent="0.2">
      <c r="B96" s="9" t="s">
        <v>103</v>
      </c>
      <c r="C96" s="2"/>
      <c r="D96" s="72"/>
      <c r="E96" s="72"/>
      <c r="F96" s="77"/>
      <c r="G96" s="77"/>
      <c r="H96" s="77"/>
      <c r="I96" s="77">
        <v>0.80398131220800328</v>
      </c>
      <c r="J96" s="77">
        <v>0.81946033502572135</v>
      </c>
      <c r="K96" s="308">
        <v>0.8625610608501777</v>
      </c>
      <c r="L96" s="77">
        <v>0.90566178667463393</v>
      </c>
      <c r="M96" s="77">
        <v>0.77282608695652177</v>
      </c>
      <c r="N96" s="78"/>
    </row>
    <row r="97" spans="2:14" x14ac:dyDescent="0.2">
      <c r="B97" s="9" t="s">
        <v>17</v>
      </c>
      <c r="C97" s="2"/>
      <c r="D97" s="77">
        <v>0.66815268131535899</v>
      </c>
      <c r="E97" s="77">
        <v>0.74850623124166382</v>
      </c>
      <c r="F97" s="77">
        <v>0.81080217321828063</v>
      </c>
      <c r="G97" s="77">
        <v>0.82089552238805963</v>
      </c>
      <c r="H97" s="308">
        <v>0.90922899215076347</v>
      </c>
      <c r="I97" s="77">
        <v>0.99756246191346742</v>
      </c>
      <c r="J97" s="77">
        <v>0.8789757247475728</v>
      </c>
      <c r="K97" s="77">
        <v>0.85233350812794972</v>
      </c>
      <c r="L97" s="77">
        <v>0.94876008365700626</v>
      </c>
      <c r="M97" s="77">
        <v>1</v>
      </c>
      <c r="N97" s="78"/>
    </row>
    <row r="98" spans="2:14" x14ac:dyDescent="0.2">
      <c r="B98" s="9" t="s">
        <v>407</v>
      </c>
      <c r="C98" s="2"/>
      <c r="D98" s="72"/>
      <c r="E98" s="77"/>
      <c r="F98" s="72"/>
      <c r="G98" s="72"/>
      <c r="H98" s="72"/>
      <c r="I98" s="77">
        <v>0.54641478773105834</v>
      </c>
      <c r="J98" s="77">
        <v>0.77396060246996101</v>
      </c>
      <c r="K98" s="77">
        <v>0.71651809124278976</v>
      </c>
      <c r="L98" s="77">
        <v>0.85218105766357932</v>
      </c>
      <c r="M98" s="77">
        <v>0.8558300395256917</v>
      </c>
      <c r="N98" s="78"/>
    </row>
    <row r="99" spans="2:14" x14ac:dyDescent="0.2">
      <c r="B99" s="264" t="s">
        <v>471</v>
      </c>
      <c r="C99" s="2"/>
      <c r="D99" s="72"/>
      <c r="E99" s="77"/>
      <c r="F99" s="72"/>
      <c r="G99" s="72"/>
      <c r="H99" s="72"/>
      <c r="I99" s="77"/>
      <c r="J99" s="77"/>
      <c r="K99" s="77"/>
      <c r="L99" s="77">
        <v>0.80855990439199288</v>
      </c>
      <c r="M99" s="77">
        <v>0.95474308300395261</v>
      </c>
      <c r="N99" s="78"/>
    </row>
    <row r="100" spans="2:14" x14ac:dyDescent="0.2">
      <c r="B100" s="165" t="s">
        <v>444</v>
      </c>
      <c r="C100" s="2"/>
      <c r="D100" s="72"/>
      <c r="E100" s="72"/>
      <c r="F100" s="77"/>
      <c r="G100" s="77"/>
      <c r="H100" s="308"/>
      <c r="I100" s="77"/>
      <c r="J100" s="77">
        <v>0.9198489680205113</v>
      </c>
      <c r="K100" s="77">
        <v>0.99486103828002093</v>
      </c>
      <c r="L100" s="77">
        <v>1</v>
      </c>
      <c r="M100" s="77"/>
      <c r="N100" s="78"/>
    </row>
    <row r="101" spans="2:14" x14ac:dyDescent="0.2">
      <c r="B101" s="165" t="s">
        <v>386</v>
      </c>
      <c r="C101" s="2"/>
      <c r="D101" s="72"/>
      <c r="E101" s="77"/>
      <c r="F101" s="72"/>
      <c r="G101" s="72"/>
      <c r="H101" s="72"/>
      <c r="I101" s="77"/>
      <c r="J101" s="77"/>
      <c r="K101" s="77"/>
      <c r="L101" s="77">
        <v>0.65894831192112335</v>
      </c>
      <c r="M101" s="77">
        <v>0.95662055335968377</v>
      </c>
      <c r="N101" s="78"/>
    </row>
    <row r="102" spans="2:14" x14ac:dyDescent="0.2">
      <c r="B102" s="165" t="s">
        <v>453</v>
      </c>
      <c r="C102" s="2"/>
      <c r="D102" s="72"/>
      <c r="E102" s="77"/>
      <c r="F102" s="72"/>
      <c r="G102" s="72"/>
      <c r="H102" s="72"/>
      <c r="I102" s="77"/>
      <c r="J102" s="77"/>
      <c r="K102" s="77">
        <v>0.71253277399056114</v>
      </c>
      <c r="L102" s="77">
        <v>0.79825216611891248</v>
      </c>
      <c r="M102" s="77">
        <v>0.50810276679841893</v>
      </c>
      <c r="N102" s="78"/>
    </row>
    <row r="103" spans="2:14" ht="13.5" thickBot="1" x14ac:dyDescent="0.25">
      <c r="B103" s="11"/>
      <c r="C103" s="12"/>
      <c r="D103" s="84"/>
      <c r="E103" s="100"/>
      <c r="F103" s="84"/>
      <c r="G103" s="84"/>
      <c r="H103" s="84"/>
      <c r="I103" s="100"/>
      <c r="J103" s="100"/>
      <c r="K103" s="100"/>
      <c r="L103" s="100"/>
      <c r="M103" s="100"/>
      <c r="N103" s="79"/>
    </row>
    <row r="104" spans="2:14" x14ac:dyDescent="0.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4" x14ac:dyDescent="0.2">
      <c r="B105" s="429" t="s">
        <v>474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4" x14ac:dyDescent="0.2">
      <c r="B106" s="99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4" x14ac:dyDescent="0.2">
      <c r="C107" s="1"/>
      <c r="D107" s="1"/>
      <c r="E107" s="1"/>
      <c r="F107" s="1"/>
      <c r="G107" s="1"/>
      <c r="H107" s="98"/>
      <c r="I107" s="1"/>
      <c r="J107" s="1"/>
      <c r="K107" s="1"/>
      <c r="L107" s="1"/>
      <c r="M107" s="1"/>
    </row>
    <row r="108" spans="2:14" x14ac:dyDescent="0.2">
      <c r="B108" s="9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4" x14ac:dyDescent="0.2">
      <c r="B109" s="9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4" x14ac:dyDescent="0.2">
      <c r="B110" s="98"/>
      <c r="C110" s="1"/>
      <c r="D110" s="1"/>
      <c r="E110" s="1"/>
      <c r="F110" s="53"/>
      <c r="G110" s="1"/>
      <c r="H110" s="1"/>
      <c r="I110" s="1"/>
      <c r="J110" s="1"/>
      <c r="K110" s="1"/>
      <c r="L110" s="1"/>
      <c r="M110" s="1"/>
    </row>
    <row r="111" spans="2:14" x14ac:dyDescent="0.2">
      <c r="B111" s="98"/>
      <c r="C111" s="1"/>
      <c r="D111" s="1"/>
      <c r="E111" s="1"/>
      <c r="F111" s="53"/>
      <c r="G111" s="1"/>
      <c r="H111" s="1"/>
      <c r="I111" s="1"/>
      <c r="J111" s="1"/>
      <c r="K111" s="1"/>
      <c r="L111" s="1"/>
      <c r="M111" s="1"/>
    </row>
    <row r="112" spans="2:14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4" spans="2:14" ht="13.5" thickBot="1" x14ac:dyDescent="0.25"/>
    <row r="115" spans="2:14" x14ac:dyDescent="0.2">
      <c r="B115" s="448" t="s">
        <v>389</v>
      </c>
      <c r="C115" s="7"/>
      <c r="D115" s="70">
        <v>2009</v>
      </c>
      <c r="E115" s="70">
        <v>2010</v>
      </c>
      <c r="F115" s="70">
        <v>2011</v>
      </c>
      <c r="G115" s="70">
        <v>2012</v>
      </c>
      <c r="H115" s="70">
        <v>2013</v>
      </c>
      <c r="I115" s="70">
        <v>2014</v>
      </c>
      <c r="J115" s="70">
        <v>2015</v>
      </c>
      <c r="K115" s="70">
        <v>2016</v>
      </c>
      <c r="L115" s="200">
        <v>2017</v>
      </c>
      <c r="M115" s="200">
        <v>2018</v>
      </c>
      <c r="N115" s="81">
        <v>2019</v>
      </c>
    </row>
    <row r="116" spans="2:14" x14ac:dyDescent="0.2">
      <c r="B116" s="122"/>
      <c r="C116" s="2"/>
      <c r="D116" s="72"/>
      <c r="E116" s="72"/>
      <c r="F116" s="72"/>
      <c r="G116" s="72"/>
      <c r="H116" s="72"/>
      <c r="I116" s="72"/>
      <c r="J116" s="72"/>
      <c r="K116" s="72"/>
      <c r="L116" s="201"/>
      <c r="M116" s="201"/>
      <c r="N116" s="83"/>
    </row>
    <row r="117" spans="2:14" x14ac:dyDescent="0.2">
      <c r="B117" s="122" t="s">
        <v>484</v>
      </c>
      <c r="C117" s="2"/>
      <c r="D117" s="72">
        <v>8</v>
      </c>
      <c r="E117" s="72">
        <v>15</v>
      </c>
      <c r="F117" s="72">
        <v>13</v>
      </c>
      <c r="G117" s="72">
        <v>13</v>
      </c>
      <c r="H117" s="72">
        <v>17</v>
      </c>
      <c r="I117" s="72">
        <v>24</v>
      </c>
      <c r="J117" s="72">
        <v>16</v>
      </c>
      <c r="K117" s="72">
        <v>21</v>
      </c>
      <c r="L117" s="201">
        <v>19</v>
      </c>
      <c r="M117" s="201">
        <v>15</v>
      </c>
      <c r="N117" s="83"/>
    </row>
    <row r="118" spans="2:14" x14ac:dyDescent="0.2">
      <c r="B118" s="9"/>
      <c r="C118" s="2"/>
      <c r="D118" s="77"/>
      <c r="E118" s="77"/>
      <c r="F118" s="77"/>
      <c r="G118" s="77"/>
      <c r="H118" s="248"/>
      <c r="I118" s="77"/>
      <c r="J118" s="77"/>
      <c r="K118" s="77"/>
      <c r="L118" s="89"/>
      <c r="M118" s="89"/>
      <c r="N118" s="78"/>
    </row>
    <row r="119" spans="2:14" x14ac:dyDescent="0.2">
      <c r="B119" s="9" t="s">
        <v>485</v>
      </c>
      <c r="C119" s="2"/>
      <c r="D119" s="77"/>
      <c r="E119" s="77"/>
      <c r="F119" s="77"/>
      <c r="G119" s="77">
        <f>F3K_2012!W8</f>
        <v>0.99620548744892001</v>
      </c>
      <c r="H119" s="248">
        <f>F3K_2013!W8</f>
        <v>0.953125</v>
      </c>
      <c r="I119" s="77">
        <f>F3K_2014!W8</f>
        <v>0.99822500000000003</v>
      </c>
      <c r="J119" s="77">
        <f>F3K_2015!W8</f>
        <v>0.97673333333333334</v>
      </c>
      <c r="K119" s="77">
        <f>F3K_2016!W8</f>
        <v>0.98419999999999996</v>
      </c>
      <c r="L119" s="89">
        <f>F3K_2017!W8</f>
        <v>0.98280000000000012</v>
      </c>
      <c r="M119" s="89">
        <f>F3K_2018!W8</f>
        <v>0.97124999999999995</v>
      </c>
      <c r="N119" s="78"/>
    </row>
    <row r="120" spans="2:14" x14ac:dyDescent="0.2">
      <c r="B120" s="9" t="s">
        <v>488</v>
      </c>
      <c r="C120" s="2"/>
      <c r="D120" s="77"/>
      <c r="E120" s="77"/>
      <c r="F120" s="77"/>
      <c r="G120" s="77">
        <f>F3K_2012!W9</f>
        <v>0.96259784888507094</v>
      </c>
      <c r="H120" s="248">
        <f>F3K_2013!W9</f>
        <v>0.94567500000000004</v>
      </c>
      <c r="I120" s="77">
        <f>F3K_2014!W9</f>
        <v>0.92049999999999998</v>
      </c>
      <c r="J120" s="77">
        <f>F3K_2015!W9</f>
        <v>0.93464311611246831</v>
      </c>
      <c r="K120" s="77">
        <f>F3K_2016!W9</f>
        <v>0.93520000000000003</v>
      </c>
      <c r="L120" s="89">
        <f>F3K_2017!W9</f>
        <v>0.96473971466985353</v>
      </c>
      <c r="M120" s="89">
        <f>F3K_2018!W9</f>
        <v>0.96859999999999991</v>
      </c>
      <c r="N120" s="78"/>
    </row>
    <row r="121" spans="2:14" x14ac:dyDescent="0.2">
      <c r="B121" s="9" t="s">
        <v>487</v>
      </c>
      <c r="C121" s="2"/>
      <c r="D121" s="77"/>
      <c r="E121" s="77"/>
      <c r="F121" s="77"/>
      <c r="G121" s="77">
        <f>F3K_2012!W10</f>
        <v>0.80940000000000001</v>
      </c>
      <c r="H121" s="248">
        <f>F3K_2013!W10</f>
        <v>0.83677499999999994</v>
      </c>
      <c r="I121" s="77">
        <f>F3K_2014!W10</f>
        <v>0.90098175908998579</v>
      </c>
      <c r="J121" s="77">
        <f>F3K_2015!W10</f>
        <v>0.91853333333333342</v>
      </c>
      <c r="K121" s="77">
        <f>F3K_2016!W10</f>
        <v>0.90275226796014674</v>
      </c>
      <c r="L121" s="89">
        <f>F3K_2017!W10</f>
        <v>0.96302500000000002</v>
      </c>
      <c r="M121" s="89">
        <f>F3K_2018!W10</f>
        <v>0.9575999999999999</v>
      </c>
      <c r="N121" s="78"/>
    </row>
    <row r="122" spans="2:14" x14ac:dyDescent="0.2">
      <c r="B122" s="9" t="s">
        <v>486</v>
      </c>
      <c r="C122" s="2"/>
      <c r="D122" s="72"/>
      <c r="E122" s="72"/>
      <c r="F122" s="77"/>
      <c r="G122" s="77">
        <f>F3K_2012!W11</f>
        <v>0.57250975339131671</v>
      </c>
      <c r="H122" s="248">
        <f>F3K_2013!W11</f>
        <v>0.83532499999999998</v>
      </c>
      <c r="I122" s="77">
        <f>F3K_2014!W11</f>
        <v>0.84973982835669304</v>
      </c>
      <c r="J122" s="77">
        <f>F3K_2015!W11</f>
        <v>0.86003333333333332</v>
      </c>
      <c r="K122" s="77">
        <f>F3K_2016!W11</f>
        <v>0.8917750000000001</v>
      </c>
      <c r="L122" s="89">
        <f>F3K_2017!W11</f>
        <v>0.94055</v>
      </c>
      <c r="M122" s="89">
        <f>F3K_2018!W11</f>
        <v>0.95233577075098819</v>
      </c>
      <c r="N122" s="78"/>
    </row>
    <row r="123" spans="2:14" x14ac:dyDescent="0.2">
      <c r="B123" s="9"/>
      <c r="C123" s="2"/>
      <c r="D123" s="72"/>
      <c r="E123" s="77"/>
      <c r="F123" s="72"/>
      <c r="G123" s="72"/>
      <c r="H123" s="72"/>
      <c r="I123" s="72"/>
      <c r="J123" s="72"/>
      <c r="K123" s="72"/>
      <c r="L123" s="201"/>
      <c r="M123" s="201"/>
      <c r="N123" s="83"/>
    </row>
    <row r="124" spans="2:14" x14ac:dyDescent="0.2">
      <c r="B124" s="9" t="s">
        <v>489</v>
      </c>
      <c r="C124" s="2"/>
      <c r="D124" s="72"/>
      <c r="E124" s="77"/>
      <c r="F124" s="72"/>
      <c r="G124" s="77">
        <f>F3K_2012!X8</f>
        <v>1</v>
      </c>
      <c r="H124" s="77">
        <f>F3K_2013!X9</f>
        <v>0.97913333333333341</v>
      </c>
      <c r="I124" s="77">
        <f>F3K_2014!X8</f>
        <v>1</v>
      </c>
      <c r="J124" s="77">
        <f>F3K_2015!X8</f>
        <v>0.97465000000000002</v>
      </c>
      <c r="K124" s="77">
        <f>F3K_2016!X8</f>
        <v>1</v>
      </c>
      <c r="L124" s="89">
        <f>F3K_2017!X8</f>
        <v>0.98853333333333337</v>
      </c>
      <c r="M124" s="89">
        <f>F3K_2018!X9</f>
        <v>0.99906666666666666</v>
      </c>
      <c r="N124" s="83"/>
    </row>
    <row r="125" spans="2:14" x14ac:dyDescent="0.2">
      <c r="B125" s="9" t="s">
        <v>492</v>
      </c>
      <c r="C125" s="2"/>
      <c r="D125" s="72"/>
      <c r="E125" s="77"/>
      <c r="F125" s="72"/>
      <c r="G125" s="77">
        <f>F3K_2012!X9</f>
        <v>0.9677967733276065</v>
      </c>
      <c r="H125" s="77">
        <f>F3K_2013!X8</f>
        <v>0.96986666666666677</v>
      </c>
      <c r="I125" s="77">
        <f>F3K_2014!X9</f>
        <v>0.94603333333333328</v>
      </c>
      <c r="J125" s="77">
        <f>F3K_2015!X13</f>
        <v>0.96355000000000002</v>
      </c>
      <c r="K125" s="77">
        <f>F3K_2016!X9</f>
        <v>0.97940000000000005</v>
      </c>
      <c r="L125" s="89">
        <f>F3K_2017!X10</f>
        <v>0.98196666666666665</v>
      </c>
      <c r="M125" s="89">
        <f>F3K_2018!X8</f>
        <v>0.98819999999999997</v>
      </c>
      <c r="N125" s="83"/>
    </row>
    <row r="126" spans="2:14" x14ac:dyDescent="0.2">
      <c r="B126" s="9" t="s">
        <v>491</v>
      </c>
      <c r="C126" s="2"/>
      <c r="D126" s="72"/>
      <c r="E126" s="77"/>
      <c r="F126" s="72"/>
      <c r="G126" s="77">
        <f>F3K_2012!X10</f>
        <v>0.88339999999999996</v>
      </c>
      <c r="H126" s="77">
        <f>F3K_2013!X12</f>
        <v>0.91023333333333334</v>
      </c>
      <c r="I126" s="77">
        <f>F3K_2014!X12</f>
        <v>0.92363333333333342</v>
      </c>
      <c r="J126" s="77">
        <f>F3K_2015!X9</f>
        <v>0.95271467416870237</v>
      </c>
      <c r="K126" s="77">
        <f>F3K_2016!X10</f>
        <v>0.91876969061352909</v>
      </c>
      <c r="L126" s="89">
        <f>F3K_2017!X9</f>
        <v>0.9605196195598048</v>
      </c>
      <c r="M126" s="89">
        <f>F3K_2018!X10</f>
        <v>0.97589999999999988</v>
      </c>
      <c r="N126" s="83"/>
    </row>
    <row r="127" spans="2:14" x14ac:dyDescent="0.2">
      <c r="B127" s="9" t="s">
        <v>490</v>
      </c>
      <c r="C127" s="2"/>
      <c r="D127" s="72"/>
      <c r="E127" s="77"/>
      <c r="F127" s="72"/>
      <c r="G127" s="77">
        <f>F3K_2012!X11</f>
        <v>0.85876463008697512</v>
      </c>
      <c r="H127" s="77">
        <f>F3K_2013!X11</f>
        <v>0.90110000000000001</v>
      </c>
      <c r="I127" s="77">
        <f>F3K_2014!X13</f>
        <v>0.92125415397115573</v>
      </c>
      <c r="J127" s="77">
        <f>F3K_2015!X14</f>
        <v>0.9486</v>
      </c>
      <c r="K127" s="77">
        <f>F3K_2016!X12</f>
        <v>0.91686666666666661</v>
      </c>
      <c r="L127" s="89">
        <f>F3K_2017!X11</f>
        <v>0.94450000000000001</v>
      </c>
      <c r="M127" s="89">
        <f>F3K_2018!X11</f>
        <v>0.96414769433465086</v>
      </c>
      <c r="N127" s="83"/>
    </row>
    <row r="128" spans="2:14" x14ac:dyDescent="0.2">
      <c r="B128" s="9"/>
      <c r="C128" s="2"/>
      <c r="D128" s="72"/>
      <c r="E128" s="77"/>
      <c r="F128" s="72"/>
      <c r="G128" s="72"/>
      <c r="H128" s="72"/>
      <c r="I128" s="72"/>
      <c r="J128" s="72"/>
      <c r="K128" s="72"/>
      <c r="L128" s="201"/>
      <c r="M128" s="89"/>
      <c r="N128" s="83"/>
    </row>
    <row r="129" spans="2:14" x14ac:dyDescent="0.2">
      <c r="B129" s="9"/>
      <c r="C129" s="2"/>
      <c r="D129" s="72"/>
      <c r="E129" s="77"/>
      <c r="F129" s="72"/>
      <c r="G129" s="72"/>
      <c r="H129" s="72"/>
      <c r="I129" s="72"/>
      <c r="J129" s="72"/>
      <c r="K129" s="72"/>
      <c r="L129" s="201"/>
      <c r="M129" s="201"/>
      <c r="N129" s="83"/>
    </row>
    <row r="130" spans="2:14" x14ac:dyDescent="0.2">
      <c r="B130" s="9"/>
      <c r="C130" s="2"/>
      <c r="D130" s="72"/>
      <c r="E130" s="77"/>
      <c r="F130" s="72"/>
      <c r="G130" s="72"/>
      <c r="H130" s="72"/>
      <c r="I130" s="72"/>
      <c r="J130" s="72"/>
      <c r="K130" s="72"/>
      <c r="L130" s="201"/>
      <c r="M130" s="201"/>
      <c r="N130" s="83"/>
    </row>
    <row r="131" spans="2:14" ht="13.5" thickBot="1" x14ac:dyDescent="0.25">
      <c r="B131" s="250"/>
      <c r="C131" s="12"/>
      <c r="D131" s="84"/>
      <c r="E131" s="84"/>
      <c r="F131" s="84"/>
      <c r="G131" s="84"/>
      <c r="H131" s="249"/>
      <c r="I131" s="84"/>
      <c r="J131" s="84"/>
      <c r="K131" s="84"/>
      <c r="L131" s="444"/>
      <c r="M131" s="444"/>
      <c r="N131" s="85"/>
    </row>
    <row r="132" spans="2:14" x14ac:dyDescent="0.2">
      <c r="B132" s="98"/>
      <c r="C132" s="1"/>
    </row>
    <row r="133" spans="2:14" x14ac:dyDescent="0.2">
      <c r="B133" s="98"/>
      <c r="C133" s="1"/>
    </row>
    <row r="134" spans="2:14" x14ac:dyDescent="0.2">
      <c r="B134" s="99"/>
      <c r="C134" s="1"/>
    </row>
    <row r="135" spans="2:14" x14ac:dyDescent="0.2">
      <c r="B135" s="99"/>
      <c r="C135" s="1"/>
    </row>
    <row r="142" spans="2:14" ht="13.5" thickBo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4" x14ac:dyDescent="0.2">
      <c r="B143" s="449" t="s">
        <v>493</v>
      </c>
      <c r="C143" s="7"/>
      <c r="D143" s="70">
        <v>2009</v>
      </c>
      <c r="E143" s="70">
        <v>2010</v>
      </c>
      <c r="F143" s="70">
        <v>2011</v>
      </c>
      <c r="G143" s="70">
        <v>2012</v>
      </c>
      <c r="H143" s="70">
        <v>2013</v>
      </c>
      <c r="I143" s="70">
        <v>2014</v>
      </c>
      <c r="J143" s="70">
        <v>2015</v>
      </c>
      <c r="K143" s="70">
        <v>2016</v>
      </c>
      <c r="L143" s="70">
        <v>2017</v>
      </c>
      <c r="M143" s="70">
        <v>2018</v>
      </c>
      <c r="N143" s="81">
        <v>2019</v>
      </c>
    </row>
    <row r="144" spans="2:14" x14ac:dyDescent="0.2">
      <c r="B144" s="165"/>
      <c r="C144" s="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83"/>
    </row>
    <row r="145" spans="2:14" x14ac:dyDescent="0.2">
      <c r="B145" s="9"/>
      <c r="C145" s="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83"/>
    </row>
    <row r="146" spans="2:14" x14ac:dyDescent="0.2">
      <c r="B146" s="9" t="s">
        <v>2</v>
      </c>
      <c r="C146" s="2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8"/>
    </row>
    <row r="147" spans="2:14" x14ac:dyDescent="0.2">
      <c r="B147" s="9" t="s">
        <v>12</v>
      </c>
      <c r="C147" s="2"/>
      <c r="D147" s="77"/>
      <c r="E147" s="77"/>
      <c r="F147" s="77"/>
      <c r="G147" s="77"/>
      <c r="H147" s="77"/>
      <c r="I147" s="77"/>
      <c r="J147" s="308"/>
      <c r="K147" s="77"/>
      <c r="L147" s="308"/>
      <c r="M147" s="77"/>
      <c r="N147" s="78"/>
    </row>
    <row r="148" spans="2:14" x14ac:dyDescent="0.2">
      <c r="B148" s="9" t="s">
        <v>4</v>
      </c>
      <c r="C148" s="2"/>
      <c r="D148" s="77"/>
      <c r="E148" s="77"/>
      <c r="F148" s="77"/>
      <c r="G148" s="77"/>
      <c r="H148" s="308"/>
      <c r="I148" s="77"/>
      <c r="J148" s="77"/>
      <c r="K148" s="77"/>
      <c r="L148" s="77"/>
      <c r="M148" s="77"/>
      <c r="N148" s="78"/>
    </row>
    <row r="149" spans="2:14" x14ac:dyDescent="0.2">
      <c r="B149" s="9" t="s">
        <v>3</v>
      </c>
      <c r="C149" s="2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8"/>
    </row>
    <row r="150" spans="2:14" x14ac:dyDescent="0.2">
      <c r="B150" s="9" t="s">
        <v>418</v>
      </c>
      <c r="C150" s="2"/>
      <c r="D150" s="72"/>
      <c r="E150" s="72"/>
      <c r="F150" s="77"/>
      <c r="G150" s="77"/>
      <c r="H150" s="77"/>
      <c r="I150" s="77"/>
      <c r="J150" s="77"/>
      <c r="K150" s="77"/>
      <c r="L150" s="77"/>
      <c r="M150" s="77"/>
      <c r="N150" s="78"/>
    </row>
    <row r="151" spans="2:14" x14ac:dyDescent="0.2">
      <c r="B151" s="9" t="s">
        <v>6</v>
      </c>
      <c r="C151" s="2"/>
      <c r="D151" s="77"/>
      <c r="E151" s="77"/>
      <c r="F151" s="77"/>
      <c r="G151" s="77"/>
      <c r="H151" s="308"/>
      <c r="I151" s="77"/>
      <c r="J151" s="77"/>
      <c r="K151" s="308"/>
      <c r="L151" s="77"/>
      <c r="M151" s="77"/>
      <c r="N151" s="78"/>
    </row>
    <row r="152" spans="2:14" x14ac:dyDescent="0.2">
      <c r="B152" s="9" t="s">
        <v>103</v>
      </c>
      <c r="C152" s="2"/>
      <c r="D152" s="72"/>
      <c r="E152" s="72"/>
      <c r="F152" s="77"/>
      <c r="G152" s="77"/>
      <c r="H152" s="77"/>
      <c r="I152" s="77"/>
      <c r="J152" s="77"/>
      <c r="K152" s="308"/>
      <c r="L152" s="77"/>
      <c r="M152" s="77"/>
      <c r="N152" s="78"/>
    </row>
    <row r="153" spans="2:14" x14ac:dyDescent="0.2">
      <c r="B153" s="9" t="s">
        <v>17</v>
      </c>
      <c r="C153" s="2"/>
      <c r="D153" s="77"/>
      <c r="E153" s="77"/>
      <c r="F153" s="77"/>
      <c r="G153" s="77"/>
      <c r="H153" s="308"/>
      <c r="I153" s="77"/>
      <c r="J153" s="77"/>
      <c r="K153" s="77"/>
      <c r="L153" s="77"/>
      <c r="M153" s="77"/>
      <c r="N153" s="78"/>
    </row>
    <row r="154" spans="2:14" x14ac:dyDescent="0.2">
      <c r="B154" s="9" t="s">
        <v>407</v>
      </c>
      <c r="C154" s="2"/>
      <c r="D154" s="72"/>
      <c r="E154" s="77"/>
      <c r="F154" s="72"/>
      <c r="G154" s="72"/>
      <c r="H154" s="72"/>
      <c r="I154" s="77"/>
      <c r="J154" s="77"/>
      <c r="K154" s="77"/>
      <c r="L154" s="77"/>
      <c r="M154" s="77"/>
      <c r="N154" s="78"/>
    </row>
    <row r="155" spans="2:14" x14ac:dyDescent="0.2">
      <c r="B155" s="264" t="s">
        <v>471</v>
      </c>
      <c r="C155" s="2"/>
      <c r="D155" s="72"/>
      <c r="E155" s="77"/>
      <c r="F155" s="72"/>
      <c r="G155" s="72"/>
      <c r="H155" s="72"/>
      <c r="I155" s="77"/>
      <c r="J155" s="77"/>
      <c r="K155" s="77"/>
      <c r="L155" s="77"/>
      <c r="M155" s="77"/>
      <c r="N155" s="78"/>
    </row>
    <row r="156" spans="2:14" x14ac:dyDescent="0.2">
      <c r="B156" s="165" t="s">
        <v>444</v>
      </c>
      <c r="C156" s="2"/>
      <c r="D156" s="72"/>
      <c r="E156" s="72"/>
      <c r="F156" s="77"/>
      <c r="G156" s="77"/>
      <c r="H156" s="308"/>
      <c r="I156" s="77"/>
      <c r="J156" s="77"/>
      <c r="K156" s="77"/>
      <c r="L156" s="77"/>
      <c r="M156" s="77"/>
      <c r="N156" s="78"/>
    </row>
    <row r="157" spans="2:14" x14ac:dyDescent="0.2">
      <c r="B157" s="165" t="s">
        <v>386</v>
      </c>
      <c r="C157" s="2"/>
      <c r="D157" s="72"/>
      <c r="E157" s="77"/>
      <c r="F157" s="72"/>
      <c r="G157" s="72"/>
      <c r="H157" s="72"/>
      <c r="I157" s="77"/>
      <c r="J157" s="77"/>
      <c r="K157" s="77"/>
      <c r="L157" s="77"/>
      <c r="M157" s="77"/>
      <c r="N157" s="78"/>
    </row>
    <row r="158" spans="2:14" x14ac:dyDescent="0.2">
      <c r="B158" s="165" t="s">
        <v>453</v>
      </c>
      <c r="C158" s="2"/>
      <c r="D158" s="72"/>
      <c r="E158" s="77"/>
      <c r="F158" s="72"/>
      <c r="G158" s="72"/>
      <c r="H158" s="72"/>
      <c r="I158" s="77"/>
      <c r="J158" s="77"/>
      <c r="K158" s="77"/>
      <c r="L158" s="77"/>
      <c r="M158" s="77"/>
      <c r="N158" s="78"/>
    </row>
    <row r="159" spans="2:14" ht="13.5" thickBot="1" x14ac:dyDescent="0.25">
      <c r="B159" s="11"/>
      <c r="C159" s="12"/>
      <c r="D159" s="84"/>
      <c r="E159" s="100"/>
      <c r="F159" s="84"/>
      <c r="G159" s="84"/>
      <c r="H159" s="84"/>
      <c r="I159" s="100"/>
      <c r="J159" s="100"/>
      <c r="K159" s="100"/>
      <c r="L159" s="100"/>
      <c r="M159" s="100"/>
      <c r="N159" s="79"/>
    </row>
    <row r="160" spans="2:14" x14ac:dyDescent="0.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x14ac:dyDescent="0.2">
      <c r="B161" s="429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x14ac:dyDescent="0.2">
      <c r="B162" s="99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x14ac:dyDescent="0.2">
      <c r="C163" s="1"/>
      <c r="D163" s="1"/>
      <c r="E163" s="1"/>
      <c r="F163" s="1"/>
      <c r="G163" s="1"/>
      <c r="H163" s="98"/>
      <c r="I163" s="1"/>
      <c r="J163" s="1"/>
      <c r="K163" s="1"/>
      <c r="L163" s="1"/>
      <c r="M163" s="1"/>
    </row>
    <row r="164" spans="2:13" x14ac:dyDescent="0.2">
      <c r="B164" s="9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x14ac:dyDescent="0.2">
      <c r="B165" s="9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x14ac:dyDescent="0.2">
      <c r="B166" s="98"/>
      <c r="C166" s="1"/>
      <c r="D166" s="1"/>
      <c r="E166" s="1"/>
      <c r="F166" s="53"/>
      <c r="G166" s="1"/>
      <c r="H166" s="1"/>
      <c r="I166" s="1"/>
      <c r="J166" s="1"/>
      <c r="K166" s="1"/>
      <c r="L166" s="1"/>
      <c r="M166" s="1"/>
    </row>
    <row r="167" spans="2:13" x14ac:dyDescent="0.2">
      <c r="B167" s="98"/>
      <c r="C167" s="1"/>
      <c r="D167" s="1"/>
      <c r="E167" s="1"/>
      <c r="F167" s="53"/>
      <c r="G167" s="1"/>
      <c r="H167" s="1"/>
      <c r="I167" s="1"/>
      <c r="J167" s="1"/>
      <c r="K167" s="1"/>
      <c r="L167" s="1"/>
      <c r="M167" s="1"/>
    </row>
    <row r="168" spans="2:13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83" spans="4:8" x14ac:dyDescent="0.2">
      <c r="D183" s="37"/>
      <c r="E183" s="37"/>
      <c r="F183" s="37"/>
      <c r="G183" s="37"/>
      <c r="H183" s="37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AD331"/>
  <sheetViews>
    <sheetView zoomScaleNormal="100" workbookViewId="0">
      <pane xSplit="3" ySplit="7" topLeftCell="H8" activePane="bottomRight" state="frozen"/>
      <selection pane="topRight" activeCell="D1" sqref="D1"/>
      <selection pane="bottomLeft" activeCell="A8" sqref="A8"/>
      <selection pane="bottomRight" activeCell="R12" sqref="R12"/>
    </sheetView>
  </sheetViews>
  <sheetFormatPr defaultRowHeight="12.75" x14ac:dyDescent="0.2"/>
  <cols>
    <col min="2" max="2" width="20" customWidth="1"/>
    <col min="3" max="3" width="3.85546875" customWidth="1"/>
    <col min="4" max="4" width="11.85546875" customWidth="1"/>
    <col min="5" max="5" width="10.7109375" customWidth="1"/>
    <col min="6" max="6" width="10.42578125" customWidth="1"/>
    <col min="7" max="7" width="8.85546875" customWidth="1"/>
    <col min="8" max="8" width="9.7109375" customWidth="1"/>
    <col min="9" max="9" width="9.42578125" customWidth="1"/>
    <col min="10" max="10" width="10.140625" customWidth="1"/>
    <col min="11" max="12" width="8.85546875" customWidth="1"/>
    <col min="13" max="13" width="7.85546875" hidden="1" customWidth="1"/>
    <col min="14" max="16" width="10.7109375" customWidth="1"/>
    <col min="17" max="17" width="11.7109375" style="133" bestFit="1" customWidth="1"/>
    <col min="18" max="18" width="11.7109375" style="125" customWidth="1"/>
    <col min="19" max="19" width="9.28515625" style="26" customWidth="1"/>
    <col min="20" max="20" width="10.7109375" customWidth="1"/>
    <col min="21" max="21" width="10.28515625" style="125" bestFit="1" customWidth="1"/>
    <col min="22" max="22" width="10.42578125" customWidth="1"/>
    <col min="23" max="23" width="7" style="52" customWidth="1"/>
  </cols>
  <sheetData>
    <row r="2" spans="1:27" x14ac:dyDescent="0.2">
      <c r="B2" s="1" t="s">
        <v>385</v>
      </c>
      <c r="C2" s="1"/>
    </row>
    <row r="3" spans="1:27" x14ac:dyDescent="0.2">
      <c r="B3" s="1" t="s">
        <v>66</v>
      </c>
      <c r="C3" s="1"/>
      <c r="E3" s="37"/>
      <c r="G3" s="37"/>
    </row>
    <row r="4" spans="1:27" ht="13.5" thickBot="1" x14ac:dyDescent="0.25"/>
    <row r="5" spans="1:27" x14ac:dyDescent="0.2">
      <c r="B5" s="298" t="s">
        <v>416</v>
      </c>
      <c r="C5" s="204"/>
      <c r="D5" s="6" t="s">
        <v>38</v>
      </c>
      <c r="E5" s="7"/>
      <c r="F5" s="7"/>
      <c r="G5" s="7"/>
      <c r="H5" s="8"/>
      <c r="I5" s="60" t="s">
        <v>449</v>
      </c>
      <c r="J5" s="61"/>
      <c r="K5" s="61"/>
      <c r="L5" s="61"/>
      <c r="M5" s="62"/>
      <c r="N5" s="423" t="s">
        <v>42</v>
      </c>
      <c r="O5" s="70"/>
      <c r="P5" s="81"/>
      <c r="Q5" s="202" t="s">
        <v>42</v>
      </c>
      <c r="R5" s="299" t="s">
        <v>417</v>
      </c>
      <c r="S5" s="371"/>
      <c r="T5" s="69" t="s">
        <v>419</v>
      </c>
      <c r="U5" s="126"/>
      <c r="V5" s="315"/>
    </row>
    <row r="6" spans="1:27" x14ac:dyDescent="0.2">
      <c r="B6" s="165" t="s">
        <v>1</v>
      </c>
      <c r="C6" s="187" t="s">
        <v>409</v>
      </c>
      <c r="D6" s="165" t="s">
        <v>468</v>
      </c>
      <c r="E6" s="186" t="s">
        <v>475</v>
      </c>
      <c r="F6" s="186" t="s">
        <v>478</v>
      </c>
      <c r="G6" s="186" t="s">
        <v>21</v>
      </c>
      <c r="H6" s="379" t="s">
        <v>455</v>
      </c>
      <c r="I6" s="165" t="s">
        <v>105</v>
      </c>
      <c r="J6" s="166" t="s">
        <v>77</v>
      </c>
      <c r="K6" s="68" t="s">
        <v>479</v>
      </c>
      <c r="L6" s="68" t="s">
        <v>477</v>
      </c>
      <c r="M6" s="379" t="s">
        <v>37</v>
      </c>
      <c r="N6" s="71" t="s">
        <v>38</v>
      </c>
      <c r="O6" s="72"/>
      <c r="P6" s="83"/>
      <c r="Q6" s="203" t="s">
        <v>41</v>
      </c>
      <c r="R6" s="300" t="s">
        <v>14</v>
      </c>
      <c r="S6" s="372" t="s">
        <v>15</v>
      </c>
      <c r="T6" s="135" t="s">
        <v>14</v>
      </c>
      <c r="U6" s="127" t="s">
        <v>15</v>
      </c>
      <c r="V6" s="315"/>
    </row>
    <row r="7" spans="1:27" ht="13.5" thickBot="1" x14ac:dyDescent="0.25">
      <c r="B7" s="11"/>
      <c r="C7" s="14"/>
      <c r="D7" s="348">
        <v>43204</v>
      </c>
      <c r="E7" s="168">
        <v>43218</v>
      </c>
      <c r="F7" s="376">
        <v>43253</v>
      </c>
      <c r="G7" s="376">
        <v>43337</v>
      </c>
      <c r="H7" s="422">
        <v>43351</v>
      </c>
      <c r="I7" s="376">
        <v>43225</v>
      </c>
      <c r="J7" s="376">
        <v>43239</v>
      </c>
      <c r="K7" s="422">
        <v>42910</v>
      </c>
      <c r="L7" s="199">
        <v>43287</v>
      </c>
      <c r="M7" s="14"/>
      <c r="N7" s="255">
        <v>1</v>
      </c>
      <c r="O7" s="252">
        <v>2</v>
      </c>
      <c r="P7" s="256">
        <v>3</v>
      </c>
      <c r="Q7" s="254">
        <v>1</v>
      </c>
      <c r="R7" s="301"/>
      <c r="S7" s="373"/>
      <c r="T7" s="370"/>
      <c r="U7" s="380"/>
      <c r="V7" s="315"/>
      <c r="X7" s="52"/>
    </row>
    <row r="8" spans="1:27" ht="12.75" customHeight="1" x14ac:dyDescent="0.2">
      <c r="A8" s="1"/>
      <c r="B8" s="450" t="s">
        <v>12</v>
      </c>
      <c r="C8" s="204"/>
      <c r="D8" s="426">
        <v>0.97430000000000005</v>
      </c>
      <c r="E8" s="426">
        <v>0.99319999999999997</v>
      </c>
      <c r="F8" s="427">
        <v>0.99709999999999999</v>
      </c>
      <c r="G8" s="427">
        <v>0.92569169960474307</v>
      </c>
      <c r="H8" s="428">
        <v>0</v>
      </c>
      <c r="I8" s="205"/>
      <c r="J8" s="205">
        <v>0.9204</v>
      </c>
      <c r="K8" s="215">
        <f>11014/13690</f>
        <v>0.80452885317750178</v>
      </c>
      <c r="L8" s="207"/>
      <c r="M8" s="205"/>
      <c r="N8" s="285">
        <f>IF(N$7=0,0,SUM(LARGE(D8:H8,{1})))</f>
        <v>0.99709999999999999</v>
      </c>
      <c r="O8" s="286">
        <f>IF(O$7=0,0,SUM(LARGE(D8:H8,{2})))</f>
        <v>0.99319999999999997</v>
      </c>
      <c r="P8" s="287">
        <f>IF(P$7=0,0,SUM(LARGE(D8:H8,{3})))</f>
        <v>0.97430000000000005</v>
      </c>
      <c r="Q8" s="288">
        <f t="shared" ref="Q8:Q31" si="0">IF(Q$7=0,0,MAX(I8:M8))</f>
        <v>0.9204</v>
      </c>
      <c r="R8" s="302">
        <f t="shared" ref="R8:R31" si="1">SUM(N8:Q8)</f>
        <v>3.8849999999999998</v>
      </c>
      <c r="S8" s="367">
        <f t="shared" ref="S8:S31" si="2">RANK(R8,$R$8:$R$31)</f>
        <v>1</v>
      </c>
      <c r="T8" s="88">
        <f t="shared" ref="T8:T31" si="3">SUM(N8:P8)</f>
        <v>2.9645999999999999</v>
      </c>
      <c r="U8" s="381">
        <f t="shared" ref="U8:U31" si="4">RANK(T8,$T$8:$T$31)</f>
        <v>2</v>
      </c>
      <c r="V8" s="315"/>
      <c r="W8" s="52">
        <f>R8/4</f>
        <v>0.97124999999999995</v>
      </c>
      <c r="X8" s="37">
        <f t="shared" ref="X8:X27" si="5">T8/3</f>
        <v>0.98819999999999997</v>
      </c>
      <c r="Y8" s="37"/>
      <c r="Z8" s="37"/>
      <c r="AA8" s="37"/>
    </row>
    <row r="9" spans="1:27" ht="12.75" customHeight="1" x14ac:dyDescent="0.2">
      <c r="B9" s="264" t="s">
        <v>17</v>
      </c>
      <c r="C9" s="187"/>
      <c r="D9" s="267">
        <v>0.97629999999999995</v>
      </c>
      <c r="E9" s="267">
        <v>0.99719999999999998</v>
      </c>
      <c r="F9" s="47">
        <v>0.9758</v>
      </c>
      <c r="G9" s="47">
        <v>1</v>
      </c>
      <c r="H9" s="339">
        <v>1</v>
      </c>
      <c r="I9" s="215">
        <v>0.87719999999999998</v>
      </c>
      <c r="J9" s="215">
        <v>0.85370000000000001</v>
      </c>
      <c r="K9" s="215"/>
      <c r="L9" s="216"/>
      <c r="M9" s="215"/>
      <c r="N9" s="209">
        <f>IF(N$7=0,0,SUM(LARGE(D9:H9,{1})))</f>
        <v>1</v>
      </c>
      <c r="O9" s="210">
        <f>IF(O$7=0,0,SUM(LARGE(D9:H9,{2})))</f>
        <v>1</v>
      </c>
      <c r="P9" s="211">
        <f>IF(P$7=0,0,SUM(LARGE(D9:H9,{3})))</f>
        <v>0.99719999999999998</v>
      </c>
      <c r="Q9" s="212">
        <f t="shared" si="0"/>
        <v>0.87719999999999998</v>
      </c>
      <c r="R9" s="303">
        <f t="shared" si="1"/>
        <v>3.8743999999999996</v>
      </c>
      <c r="S9" s="368">
        <f t="shared" si="2"/>
        <v>2</v>
      </c>
      <c r="T9" s="76">
        <f t="shared" si="3"/>
        <v>2.9971999999999999</v>
      </c>
      <c r="U9" s="127">
        <f t="shared" si="4"/>
        <v>1</v>
      </c>
      <c r="V9" s="315"/>
      <c r="W9" s="52">
        <f t="shared" ref="W9:W27" si="6">R9/4</f>
        <v>0.96859999999999991</v>
      </c>
      <c r="X9" s="37">
        <f t="shared" si="5"/>
        <v>0.99906666666666666</v>
      </c>
      <c r="Y9" s="37"/>
      <c r="Z9" s="37"/>
      <c r="AA9" s="37"/>
    </row>
    <row r="10" spans="1:27" ht="12.75" customHeight="1" x14ac:dyDescent="0.2">
      <c r="A10" s="1"/>
      <c r="B10" s="264" t="s">
        <v>418</v>
      </c>
      <c r="C10" s="187"/>
      <c r="D10" s="267">
        <v>1</v>
      </c>
      <c r="E10" s="267">
        <v>0.92769999999999997</v>
      </c>
      <c r="F10" s="47">
        <v>1</v>
      </c>
      <c r="G10" s="47">
        <v>0.85701581027667983</v>
      </c>
      <c r="H10" s="339">
        <v>0.83206106870229013</v>
      </c>
      <c r="I10" s="215"/>
      <c r="J10" s="215">
        <v>0.90269999999999995</v>
      </c>
      <c r="K10" s="215"/>
      <c r="L10" s="216"/>
      <c r="M10" s="215"/>
      <c r="N10" s="209">
        <f>IF(N$7=0,0,SUM(LARGE(D10:H10,{1})))</f>
        <v>1</v>
      </c>
      <c r="O10" s="210">
        <f>IF(O$7=0,0,SUM(LARGE(D10:H10,{2})))</f>
        <v>1</v>
      </c>
      <c r="P10" s="211">
        <f>IF(P$7=0,0,SUM(LARGE(D10:H10,{3})))</f>
        <v>0.92769999999999997</v>
      </c>
      <c r="Q10" s="212">
        <f t="shared" si="0"/>
        <v>0.90269999999999995</v>
      </c>
      <c r="R10" s="303">
        <f t="shared" si="1"/>
        <v>3.8303999999999996</v>
      </c>
      <c r="S10" s="368">
        <f t="shared" si="2"/>
        <v>3</v>
      </c>
      <c r="T10" s="76">
        <f t="shared" si="3"/>
        <v>2.9276999999999997</v>
      </c>
      <c r="U10" s="127">
        <f t="shared" si="4"/>
        <v>3</v>
      </c>
      <c r="V10" s="315"/>
      <c r="W10" s="52">
        <f t="shared" si="6"/>
        <v>0.9575999999999999</v>
      </c>
      <c r="X10" s="37">
        <f t="shared" si="5"/>
        <v>0.97589999999999988</v>
      </c>
      <c r="Y10" s="37"/>
      <c r="Z10" s="37"/>
      <c r="AA10" s="37"/>
    </row>
    <row r="11" spans="1:27" ht="12.75" customHeight="1" x14ac:dyDescent="0.2">
      <c r="A11" s="1"/>
      <c r="B11" s="264" t="s">
        <v>471</v>
      </c>
      <c r="C11" s="187"/>
      <c r="D11" s="265">
        <v>0.879</v>
      </c>
      <c r="E11" s="265">
        <v>1</v>
      </c>
      <c r="F11" s="268">
        <v>0.93769999999999998</v>
      </c>
      <c r="G11" s="268">
        <v>0.95474308300395261</v>
      </c>
      <c r="H11" s="341">
        <v>0.84996051592524346</v>
      </c>
      <c r="I11" s="215">
        <v>0.91690000000000005</v>
      </c>
      <c r="J11" s="215">
        <v>0.8851</v>
      </c>
      <c r="K11" s="215">
        <f>10764/13690</f>
        <v>0.78626734842951063</v>
      </c>
      <c r="L11" s="216">
        <v>0.81810000000000005</v>
      </c>
      <c r="M11" s="216"/>
      <c r="N11" s="209">
        <f>IF(N$7=0,0,SUM(LARGE(D11:H11,{1})))</f>
        <v>1</v>
      </c>
      <c r="O11" s="210">
        <f>IF(O$7=0,0,SUM(LARGE(D11:H11,{2})))</f>
        <v>0.95474308300395261</v>
      </c>
      <c r="P11" s="211">
        <f>IF(P$7=0,0,SUM(LARGE(D11:H11,{3})))</f>
        <v>0.93769999999999998</v>
      </c>
      <c r="Q11" s="212">
        <f t="shared" si="0"/>
        <v>0.91690000000000005</v>
      </c>
      <c r="R11" s="303">
        <f t="shared" si="1"/>
        <v>3.8093430830039527</v>
      </c>
      <c r="S11" s="368">
        <f t="shared" si="2"/>
        <v>4</v>
      </c>
      <c r="T11" s="76">
        <f t="shared" si="3"/>
        <v>2.8924430830039527</v>
      </c>
      <c r="U11" s="127">
        <f t="shared" si="4"/>
        <v>4</v>
      </c>
      <c r="V11" s="315"/>
      <c r="W11" s="52">
        <f t="shared" si="6"/>
        <v>0.95233577075098819</v>
      </c>
      <c r="X11" s="37">
        <f t="shared" si="5"/>
        <v>0.96414769433465086</v>
      </c>
      <c r="Y11" s="37"/>
      <c r="Z11" s="37"/>
      <c r="AA11" s="37"/>
    </row>
    <row r="12" spans="1:27" ht="12.75" customHeight="1" x14ac:dyDescent="0.2">
      <c r="A12" s="1"/>
      <c r="B12" s="264" t="s">
        <v>3</v>
      </c>
      <c r="C12" s="187"/>
      <c r="D12" s="265">
        <v>0.91220000000000001</v>
      </c>
      <c r="E12" s="265">
        <v>0.98229999999999995</v>
      </c>
      <c r="F12" s="268">
        <v>0.93869999999999998</v>
      </c>
      <c r="G12" s="268">
        <v>0.83270750988142295</v>
      </c>
      <c r="H12" s="341">
        <v>0.80257962621742562</v>
      </c>
      <c r="I12" s="215"/>
      <c r="J12" s="215">
        <v>0.87170000000000003</v>
      </c>
      <c r="K12" s="215">
        <f>10176/13690</f>
        <v>0.74331628926223525</v>
      </c>
      <c r="L12" s="215"/>
      <c r="M12" s="216"/>
      <c r="N12" s="209">
        <f>IF(N$7=0,0,SUM(LARGE(D12:H12,{1})))</f>
        <v>0.98229999999999995</v>
      </c>
      <c r="O12" s="210">
        <f>IF(O$7=0,0,SUM(LARGE(D12:H12,{2})))</f>
        <v>0.93869999999999998</v>
      </c>
      <c r="P12" s="211">
        <f>IF(P$7=0,0,SUM(LARGE(D12:H12,{3})))</f>
        <v>0.91220000000000001</v>
      </c>
      <c r="Q12" s="212">
        <f t="shared" si="0"/>
        <v>0.87170000000000003</v>
      </c>
      <c r="R12" s="303">
        <f t="shared" si="1"/>
        <v>3.7048999999999999</v>
      </c>
      <c r="S12" s="368">
        <f t="shared" si="2"/>
        <v>5</v>
      </c>
      <c r="T12" s="76">
        <f t="shared" si="3"/>
        <v>2.8331999999999997</v>
      </c>
      <c r="U12" s="127">
        <f t="shared" si="4"/>
        <v>5</v>
      </c>
      <c r="V12" s="315"/>
      <c r="W12" s="52">
        <f t="shared" si="6"/>
        <v>0.92622499999999997</v>
      </c>
      <c r="X12" s="37">
        <f t="shared" si="5"/>
        <v>0.94439999999999991</v>
      </c>
      <c r="Y12" s="37"/>
      <c r="Z12" s="37"/>
      <c r="AA12" s="37"/>
    </row>
    <row r="13" spans="1:27" ht="12.75" customHeight="1" x14ac:dyDescent="0.2">
      <c r="A13" s="1"/>
      <c r="B13" s="264" t="s">
        <v>407</v>
      </c>
      <c r="C13" s="187"/>
      <c r="D13" s="267">
        <v>0.94020000000000004</v>
      </c>
      <c r="E13" s="267">
        <v>0.89119999999999999</v>
      </c>
      <c r="F13" s="47">
        <v>0.90859999999999996</v>
      </c>
      <c r="G13" s="47">
        <v>0.8558300395256917</v>
      </c>
      <c r="H13" s="341">
        <v>0.74309028691760992</v>
      </c>
      <c r="I13" s="215">
        <v>0.80179999999999996</v>
      </c>
      <c r="J13" s="215">
        <v>0.80689999999999995</v>
      </c>
      <c r="K13" s="215">
        <f>9096/13690</f>
        <v>0.66442658875091309</v>
      </c>
      <c r="L13" s="215">
        <v>0.83260000000000001</v>
      </c>
      <c r="M13" s="216"/>
      <c r="N13" s="209">
        <f>IF(N$7=0,0,SUM(LARGE(D13:H13,{1})))</f>
        <v>0.94020000000000004</v>
      </c>
      <c r="O13" s="210">
        <f>IF(O$7=0,0,SUM(LARGE(D13:H13,{2})))</f>
        <v>0.90859999999999996</v>
      </c>
      <c r="P13" s="211">
        <f>IF(P$7=0,0,SUM(LARGE(D13:H13,{3})))</f>
        <v>0.89119999999999999</v>
      </c>
      <c r="Q13" s="212">
        <f t="shared" si="0"/>
        <v>0.83260000000000001</v>
      </c>
      <c r="R13" s="303">
        <f t="shared" si="1"/>
        <v>3.5726000000000004</v>
      </c>
      <c r="S13" s="368">
        <f t="shared" si="2"/>
        <v>6</v>
      </c>
      <c r="T13" s="76">
        <f t="shared" si="3"/>
        <v>2.74</v>
      </c>
      <c r="U13" s="127">
        <f t="shared" si="4"/>
        <v>7</v>
      </c>
      <c r="V13" s="315"/>
      <c r="W13" s="52">
        <f t="shared" si="6"/>
        <v>0.89315000000000011</v>
      </c>
      <c r="X13" s="37">
        <f t="shared" si="5"/>
        <v>0.91333333333333344</v>
      </c>
      <c r="Y13" s="37"/>
      <c r="Z13" s="37"/>
      <c r="AA13" s="37"/>
    </row>
    <row r="14" spans="1:27" ht="12.75" customHeight="1" x14ac:dyDescent="0.2">
      <c r="B14" s="264" t="s">
        <v>103</v>
      </c>
      <c r="C14" s="187" t="s">
        <v>408</v>
      </c>
      <c r="D14" s="265">
        <v>0.89549999999999996</v>
      </c>
      <c r="E14" s="265">
        <v>0.91969999999999996</v>
      </c>
      <c r="F14" s="268">
        <v>0.9899</v>
      </c>
      <c r="G14" s="268">
        <v>0.77282608695652177</v>
      </c>
      <c r="H14" s="341">
        <v>0</v>
      </c>
      <c r="I14" s="215"/>
      <c r="J14" s="215"/>
      <c r="K14" s="215">
        <f>9564/13690</f>
        <v>0.69861212563915265</v>
      </c>
      <c r="L14" s="215"/>
      <c r="M14" s="216"/>
      <c r="N14" s="209">
        <f>IF(N$7=0,0,SUM(LARGE(D14:H14,{1})))</f>
        <v>0.9899</v>
      </c>
      <c r="O14" s="210">
        <f>IF(O$7=0,0,SUM(LARGE(D14:H14,{2})))</f>
        <v>0.91969999999999996</v>
      </c>
      <c r="P14" s="211">
        <f>IF(P$7=0,0,SUM(LARGE(D14:H14,{3})))</f>
        <v>0.89549999999999996</v>
      </c>
      <c r="Q14" s="212">
        <f t="shared" si="0"/>
        <v>0.69861212563915265</v>
      </c>
      <c r="R14" s="303">
        <f t="shared" si="1"/>
        <v>3.5037121256391526</v>
      </c>
      <c r="S14" s="368">
        <f t="shared" si="2"/>
        <v>7</v>
      </c>
      <c r="T14" s="76">
        <f t="shared" si="3"/>
        <v>2.8050999999999999</v>
      </c>
      <c r="U14" s="127">
        <f t="shared" si="4"/>
        <v>6</v>
      </c>
      <c r="V14" s="315"/>
      <c r="W14" s="52">
        <f t="shared" si="6"/>
        <v>0.87592803140978814</v>
      </c>
      <c r="X14" s="37">
        <f t="shared" si="5"/>
        <v>0.93503333333333327</v>
      </c>
      <c r="Y14" s="37"/>
      <c r="Z14" s="37"/>
      <c r="AA14" s="37"/>
    </row>
    <row r="15" spans="1:27" ht="12.75" customHeight="1" x14ac:dyDescent="0.2">
      <c r="A15" s="1"/>
      <c r="B15" s="386" t="s">
        <v>4</v>
      </c>
      <c r="C15" s="187"/>
      <c r="D15" s="265">
        <v>0.9607</v>
      </c>
      <c r="E15" s="265">
        <v>0</v>
      </c>
      <c r="F15" s="268">
        <v>0.88009999999999999</v>
      </c>
      <c r="G15" s="268">
        <v>0.86126482213438738</v>
      </c>
      <c r="H15" s="341">
        <v>0.20321137141352988</v>
      </c>
      <c r="I15" s="215"/>
      <c r="J15" s="215"/>
      <c r="K15" s="215">
        <f>10437/13690</f>
        <v>0.76238130021913808</v>
      </c>
      <c r="L15" s="215"/>
      <c r="M15" s="216"/>
      <c r="N15" s="209">
        <f>IF(N$7=0,0,SUM(LARGE(D15:H15,{1})))</f>
        <v>0.9607</v>
      </c>
      <c r="O15" s="210">
        <f>IF(O$7=0,0,SUM(LARGE(D15:H15,{2})))</f>
        <v>0.88009999999999999</v>
      </c>
      <c r="P15" s="211">
        <f>IF(P$7=0,0,SUM(LARGE(D15:H15,{3})))</f>
        <v>0.86126482213438738</v>
      </c>
      <c r="Q15" s="212">
        <f t="shared" si="0"/>
        <v>0.76238130021913808</v>
      </c>
      <c r="R15" s="303">
        <f t="shared" si="1"/>
        <v>3.4644461223535252</v>
      </c>
      <c r="S15" s="368">
        <f t="shared" si="2"/>
        <v>8</v>
      </c>
      <c r="T15" s="76">
        <f t="shared" si="3"/>
        <v>2.7020648221343873</v>
      </c>
      <c r="U15" s="127">
        <f t="shared" si="4"/>
        <v>8</v>
      </c>
      <c r="V15" s="315"/>
      <c r="W15" s="52">
        <f t="shared" si="6"/>
        <v>0.86611153058838131</v>
      </c>
      <c r="X15" s="37">
        <f t="shared" si="5"/>
        <v>0.90068827404479579</v>
      </c>
      <c r="Y15" s="37"/>
      <c r="Z15" s="37"/>
      <c r="AA15" s="37"/>
    </row>
    <row r="16" spans="1:27" ht="12.75" customHeight="1" x14ac:dyDescent="0.2">
      <c r="B16" s="224" t="s">
        <v>444</v>
      </c>
      <c r="C16" s="187"/>
      <c r="D16" s="267">
        <v>0</v>
      </c>
      <c r="E16" s="267">
        <v>0.96870000000000001</v>
      </c>
      <c r="F16" s="47">
        <v>0.91200000000000003</v>
      </c>
      <c r="G16" s="47">
        <v>0</v>
      </c>
      <c r="H16" s="339">
        <v>0</v>
      </c>
      <c r="I16" s="215">
        <v>0.91839999999999999</v>
      </c>
      <c r="J16" s="215">
        <v>0.93110000000000004</v>
      </c>
      <c r="K16" s="215"/>
      <c r="L16" s="215"/>
      <c r="M16" s="216"/>
      <c r="N16" s="209">
        <f>IF(N$7=0,0,SUM(LARGE(D16:H16,{1})))</f>
        <v>0.96870000000000001</v>
      </c>
      <c r="O16" s="210">
        <f>IF(O$7=0,0,SUM(LARGE(D16:H16,{2})))</f>
        <v>0.91200000000000003</v>
      </c>
      <c r="P16" s="211">
        <f>IF(P$7=0,0,SUM(LARGE(D16:H16,{3})))</f>
        <v>0</v>
      </c>
      <c r="Q16" s="212">
        <f t="shared" si="0"/>
        <v>0.93110000000000004</v>
      </c>
      <c r="R16" s="303">
        <f t="shared" si="1"/>
        <v>2.8117999999999999</v>
      </c>
      <c r="S16" s="368">
        <f t="shared" si="2"/>
        <v>9</v>
      </c>
      <c r="T16" s="76">
        <f t="shared" si="3"/>
        <v>1.8807</v>
      </c>
      <c r="U16" s="127">
        <f t="shared" si="4"/>
        <v>11</v>
      </c>
      <c r="V16" s="315"/>
      <c r="W16" s="52">
        <f t="shared" si="6"/>
        <v>0.70294999999999996</v>
      </c>
      <c r="X16" s="37">
        <f t="shared" si="5"/>
        <v>0.62690000000000001</v>
      </c>
      <c r="Y16" s="37"/>
      <c r="Z16" s="37"/>
      <c r="AA16" s="37"/>
    </row>
    <row r="17" spans="1:30" ht="12.75" customHeight="1" x14ac:dyDescent="0.2">
      <c r="B17" s="264" t="s">
        <v>6</v>
      </c>
      <c r="C17" s="187"/>
      <c r="D17" s="267">
        <v>0.79410000000000003</v>
      </c>
      <c r="E17" s="267">
        <v>0.79669999999999996</v>
      </c>
      <c r="F17" s="47">
        <v>0.79649999999999999</v>
      </c>
      <c r="G17" s="47">
        <v>0.79832015810276691</v>
      </c>
      <c r="H17" s="341">
        <v>0.66912345354040537</v>
      </c>
      <c r="I17" s="215"/>
      <c r="J17" s="215"/>
      <c r="K17" s="215"/>
      <c r="L17" s="215"/>
      <c r="M17" s="216"/>
      <c r="N17" s="209">
        <f>IF(N$7=0,0,SUM(LARGE(D17:H17,{1})))</f>
        <v>0.79832015810276691</v>
      </c>
      <c r="O17" s="210">
        <f>IF(O$7=0,0,SUM(LARGE(D17:H17,{2})))</f>
        <v>0.79669999999999996</v>
      </c>
      <c r="P17" s="211">
        <f>IF(P$7=0,0,SUM(LARGE(D17:H17,{3})))</f>
        <v>0.79649999999999999</v>
      </c>
      <c r="Q17" s="212">
        <f t="shared" si="0"/>
        <v>0</v>
      </c>
      <c r="R17" s="303">
        <f t="shared" si="1"/>
        <v>2.3915201581027667</v>
      </c>
      <c r="S17" s="368">
        <f t="shared" si="2"/>
        <v>10</v>
      </c>
      <c r="T17" s="76">
        <f t="shared" si="3"/>
        <v>2.3915201581027667</v>
      </c>
      <c r="U17" s="127">
        <f t="shared" si="4"/>
        <v>9</v>
      </c>
      <c r="V17" s="315"/>
      <c r="W17" s="52">
        <f t="shared" si="6"/>
        <v>0.59788003952569169</v>
      </c>
      <c r="X17" s="37">
        <f t="shared" si="5"/>
        <v>0.79717338603425558</v>
      </c>
      <c r="Y17" s="37"/>
      <c r="Z17" s="37"/>
      <c r="AA17" s="37"/>
    </row>
    <row r="18" spans="1:30" ht="12.75" customHeight="1" x14ac:dyDescent="0.2">
      <c r="A18" s="1"/>
      <c r="B18" s="264" t="s">
        <v>453</v>
      </c>
      <c r="C18" s="187"/>
      <c r="D18" s="265">
        <v>0</v>
      </c>
      <c r="E18" s="265">
        <v>0.87849999999999995</v>
      </c>
      <c r="F18" s="268">
        <v>0.76700000000000002</v>
      </c>
      <c r="G18" s="268">
        <v>0.50810276679841893</v>
      </c>
      <c r="H18" s="341">
        <v>0</v>
      </c>
      <c r="I18" s="215"/>
      <c r="J18" s="216"/>
      <c r="K18" s="215"/>
      <c r="L18" s="216"/>
      <c r="M18" s="216"/>
      <c r="N18" s="209">
        <f>IF(N$7=0,0,SUM(LARGE(D18:H18,{1})))</f>
        <v>0.87849999999999995</v>
      </c>
      <c r="O18" s="210">
        <f>IF(O$7=0,0,SUM(LARGE(D18:H18,{2})))</f>
        <v>0.76700000000000002</v>
      </c>
      <c r="P18" s="211">
        <f>IF(P$7=0,0,SUM(LARGE(D18:H18,{3})))</f>
        <v>0.50810276679841893</v>
      </c>
      <c r="Q18" s="212">
        <f t="shared" si="0"/>
        <v>0</v>
      </c>
      <c r="R18" s="303">
        <f t="shared" si="1"/>
        <v>2.1536027667984188</v>
      </c>
      <c r="S18" s="368">
        <f t="shared" si="2"/>
        <v>11</v>
      </c>
      <c r="T18" s="76">
        <f t="shared" si="3"/>
        <v>2.1536027667984188</v>
      </c>
      <c r="U18" s="127">
        <f t="shared" si="4"/>
        <v>10</v>
      </c>
      <c r="V18" s="315"/>
      <c r="W18" s="52">
        <f t="shared" si="6"/>
        <v>0.53840069169960469</v>
      </c>
      <c r="X18" s="37">
        <f t="shared" si="5"/>
        <v>0.71786758893280622</v>
      </c>
      <c r="Y18" s="37"/>
      <c r="Z18" s="37"/>
      <c r="AA18" s="37"/>
    </row>
    <row r="19" spans="1:30" ht="12.75" customHeight="1" x14ac:dyDescent="0.2">
      <c r="A19" s="1"/>
      <c r="B19" s="264" t="s">
        <v>467</v>
      </c>
      <c r="C19" s="187" t="s">
        <v>74</v>
      </c>
      <c r="D19" s="265">
        <v>0</v>
      </c>
      <c r="E19" s="265">
        <v>0</v>
      </c>
      <c r="F19" s="268">
        <v>0.75760000000000005</v>
      </c>
      <c r="G19" s="268">
        <v>0.58498023715415015</v>
      </c>
      <c r="H19" s="341">
        <v>0</v>
      </c>
      <c r="I19" s="215"/>
      <c r="J19" s="216"/>
      <c r="K19" s="216"/>
      <c r="L19" s="216"/>
      <c r="M19" s="216"/>
      <c r="N19" s="209">
        <f>IF(N$7=0,0,SUM(LARGE(D19:H19,{1})))</f>
        <v>0.75760000000000005</v>
      </c>
      <c r="O19" s="210">
        <f>IF(O$7=0,0,SUM(LARGE(D19:H19,{2})))</f>
        <v>0.58498023715415015</v>
      </c>
      <c r="P19" s="211">
        <f>IF(P$7=0,0,SUM(LARGE(D19:H19,{3})))</f>
        <v>0</v>
      </c>
      <c r="Q19" s="212">
        <f t="shared" si="0"/>
        <v>0</v>
      </c>
      <c r="R19" s="303">
        <f t="shared" si="1"/>
        <v>1.3425802371541502</v>
      </c>
      <c r="S19" s="368">
        <f t="shared" si="2"/>
        <v>12</v>
      </c>
      <c r="T19" s="76">
        <f t="shared" si="3"/>
        <v>1.3425802371541502</v>
      </c>
      <c r="U19" s="127">
        <f t="shared" si="4"/>
        <v>12</v>
      </c>
      <c r="V19" s="315"/>
      <c r="W19" s="52">
        <f t="shared" si="6"/>
        <v>0.33564505928853755</v>
      </c>
      <c r="X19" s="37">
        <f t="shared" si="5"/>
        <v>0.44752674571805007</v>
      </c>
      <c r="Y19" s="37"/>
      <c r="Z19" s="37"/>
      <c r="AA19" s="37"/>
    </row>
    <row r="20" spans="1:30" ht="12.75" customHeight="1" x14ac:dyDescent="0.2">
      <c r="B20" s="266" t="s">
        <v>386</v>
      </c>
      <c r="C20" s="187"/>
      <c r="D20" s="265">
        <v>0</v>
      </c>
      <c r="E20" s="268">
        <v>0</v>
      </c>
      <c r="F20" s="268">
        <v>0</v>
      </c>
      <c r="G20" s="268">
        <v>0.95662055335968377</v>
      </c>
      <c r="H20" s="341">
        <v>0</v>
      </c>
      <c r="I20" s="215"/>
      <c r="J20" s="216"/>
      <c r="K20" s="216"/>
      <c r="L20" s="216"/>
      <c r="M20" s="216"/>
      <c r="N20" s="209">
        <f>IF(N$7=0,0,SUM(LARGE(D20:H20,{1})))</f>
        <v>0.95662055335968377</v>
      </c>
      <c r="O20" s="210">
        <f>IF(O$7=0,0,SUM(LARGE(D20:H20,{2})))</f>
        <v>0</v>
      </c>
      <c r="P20" s="211">
        <f>IF(P$7=0,0,SUM(LARGE(D20:H20,{3})))</f>
        <v>0</v>
      </c>
      <c r="Q20" s="212">
        <f t="shared" si="0"/>
        <v>0</v>
      </c>
      <c r="R20" s="303">
        <f t="shared" si="1"/>
        <v>0.95662055335968377</v>
      </c>
      <c r="S20" s="368">
        <f t="shared" si="2"/>
        <v>13</v>
      </c>
      <c r="T20" s="76">
        <f t="shared" si="3"/>
        <v>0.95662055335968377</v>
      </c>
      <c r="U20" s="127">
        <f t="shared" si="4"/>
        <v>13</v>
      </c>
      <c r="V20" s="315"/>
      <c r="W20" s="52">
        <f t="shared" si="6"/>
        <v>0.23915513833992094</v>
      </c>
      <c r="X20" s="37">
        <f t="shared" si="5"/>
        <v>0.31887351778656126</v>
      </c>
      <c r="Y20" s="37"/>
      <c r="Z20" s="37"/>
      <c r="AA20" s="37"/>
    </row>
    <row r="21" spans="1:30" ht="12.75" customHeight="1" x14ac:dyDescent="0.2">
      <c r="A21" s="1"/>
      <c r="B21" s="264" t="s">
        <v>387</v>
      </c>
      <c r="C21" s="187"/>
      <c r="D21" s="267">
        <v>0.86109999999999998</v>
      </c>
      <c r="E21" s="47">
        <v>0</v>
      </c>
      <c r="F21" s="47">
        <v>0</v>
      </c>
      <c r="G21" s="47">
        <v>0</v>
      </c>
      <c r="H21" s="339">
        <v>0</v>
      </c>
      <c r="I21" s="215"/>
      <c r="J21" s="216"/>
      <c r="K21" s="216"/>
      <c r="L21" s="216"/>
      <c r="M21" s="216"/>
      <c r="N21" s="209">
        <f>IF(N$7=0,0,SUM(LARGE(D21:H21,{1})))</f>
        <v>0.86109999999999998</v>
      </c>
      <c r="O21" s="210">
        <f>IF(O$7=0,0,SUM(LARGE(D21:H21,{2})))</f>
        <v>0</v>
      </c>
      <c r="P21" s="211">
        <f>IF(P$7=0,0,SUM(LARGE(D21:H21,{3})))</f>
        <v>0</v>
      </c>
      <c r="Q21" s="212">
        <f t="shared" si="0"/>
        <v>0</v>
      </c>
      <c r="R21" s="303">
        <f t="shared" si="1"/>
        <v>0.86109999999999998</v>
      </c>
      <c r="S21" s="368">
        <f t="shared" si="2"/>
        <v>14</v>
      </c>
      <c r="T21" s="76">
        <f t="shared" si="3"/>
        <v>0.86109999999999998</v>
      </c>
      <c r="U21" s="127">
        <f t="shared" si="4"/>
        <v>14</v>
      </c>
      <c r="V21" s="315"/>
      <c r="W21" s="52">
        <f t="shared" si="6"/>
        <v>0.21527499999999999</v>
      </c>
      <c r="X21" s="37">
        <f t="shared" si="5"/>
        <v>0.28703333333333331</v>
      </c>
      <c r="Y21" s="37"/>
      <c r="Z21" s="37"/>
      <c r="AA21" s="37"/>
    </row>
    <row r="22" spans="1:30" ht="12.75" customHeight="1" x14ac:dyDescent="0.2">
      <c r="A22" s="1"/>
      <c r="B22" s="264" t="s">
        <v>476</v>
      </c>
      <c r="C22" s="187" t="s">
        <v>74</v>
      </c>
      <c r="D22" s="265">
        <v>0</v>
      </c>
      <c r="E22" s="268">
        <v>0.77310000000000001</v>
      </c>
      <c r="F22" s="268">
        <v>0</v>
      </c>
      <c r="G22" s="268">
        <v>0</v>
      </c>
      <c r="H22" s="341">
        <v>0</v>
      </c>
      <c r="I22" s="222"/>
      <c r="J22" s="223"/>
      <c r="K22" s="216"/>
      <c r="L22" s="223"/>
      <c r="M22" s="223"/>
      <c r="N22" s="209">
        <f>IF(N$7=0,0,SUM(LARGE(D22:H22,{1})))</f>
        <v>0.77310000000000001</v>
      </c>
      <c r="O22" s="210">
        <f>IF(O$7=0,0,SUM(LARGE(D22:H22,{2})))</f>
        <v>0</v>
      </c>
      <c r="P22" s="211">
        <f>IF(P$7=0,0,SUM(LARGE(D22:H22,{3})))</f>
        <v>0</v>
      </c>
      <c r="Q22" s="212">
        <f t="shared" si="0"/>
        <v>0</v>
      </c>
      <c r="R22" s="303">
        <f t="shared" si="1"/>
        <v>0.77310000000000001</v>
      </c>
      <c r="S22" s="368">
        <f t="shared" si="2"/>
        <v>15</v>
      </c>
      <c r="T22" s="76">
        <f t="shared" si="3"/>
        <v>0.77310000000000001</v>
      </c>
      <c r="U22" s="127">
        <f t="shared" si="4"/>
        <v>15</v>
      </c>
      <c r="V22" s="315"/>
      <c r="W22" s="52">
        <f t="shared" si="6"/>
        <v>0.193275</v>
      </c>
      <c r="X22" s="37">
        <f t="shared" si="5"/>
        <v>0.25769999999999998</v>
      </c>
      <c r="Y22" s="37"/>
      <c r="Z22" s="37"/>
      <c r="AA22" s="37"/>
    </row>
    <row r="23" spans="1:30" ht="12.75" customHeight="1" x14ac:dyDescent="0.2">
      <c r="B23" s="224"/>
      <c r="C23" s="187"/>
      <c r="D23" s="267">
        <v>0</v>
      </c>
      <c r="E23" s="47">
        <v>0</v>
      </c>
      <c r="F23" s="47">
        <v>0</v>
      </c>
      <c r="G23" s="47">
        <v>0</v>
      </c>
      <c r="H23" s="339">
        <v>0</v>
      </c>
      <c r="I23" s="222"/>
      <c r="J23" s="223"/>
      <c r="K23" s="216"/>
      <c r="L23" s="223"/>
      <c r="M23" s="223"/>
      <c r="N23" s="209">
        <f>IF(N$7=0,0,SUM(LARGE(D23:H23,{1})))</f>
        <v>0</v>
      </c>
      <c r="O23" s="210">
        <f>IF(O$7=0,0,SUM(LARGE(D23:H23,{2})))</f>
        <v>0</v>
      </c>
      <c r="P23" s="211">
        <f>IF(P$7=0,0,SUM(LARGE(D23:H23,{3})))</f>
        <v>0</v>
      </c>
      <c r="Q23" s="212">
        <f t="shared" si="0"/>
        <v>0</v>
      </c>
      <c r="R23" s="303">
        <f t="shared" si="1"/>
        <v>0</v>
      </c>
      <c r="S23" s="368">
        <f t="shared" si="2"/>
        <v>16</v>
      </c>
      <c r="T23" s="76">
        <f t="shared" si="3"/>
        <v>0</v>
      </c>
      <c r="U23" s="127">
        <f t="shared" si="4"/>
        <v>16</v>
      </c>
      <c r="V23" s="315"/>
      <c r="W23" s="52">
        <f t="shared" si="6"/>
        <v>0</v>
      </c>
      <c r="X23" s="37">
        <f t="shared" si="5"/>
        <v>0</v>
      </c>
      <c r="Y23" s="37"/>
      <c r="Z23" s="37"/>
      <c r="AA23" s="37"/>
    </row>
    <row r="24" spans="1:30" x14ac:dyDescent="0.2">
      <c r="A24" s="1"/>
      <c r="B24" s="9"/>
      <c r="C24" s="187"/>
      <c r="D24" s="267">
        <v>0</v>
      </c>
      <c r="E24" s="47">
        <v>0</v>
      </c>
      <c r="F24" s="47">
        <v>0</v>
      </c>
      <c r="G24" s="47">
        <v>0</v>
      </c>
      <c r="H24" s="339">
        <v>0</v>
      </c>
      <c r="I24" s="222"/>
      <c r="J24" s="223"/>
      <c r="K24" s="216"/>
      <c r="L24" s="223"/>
      <c r="M24" s="223"/>
      <c r="N24" s="209">
        <f>IF(N$7=0,0,SUM(LARGE(D24:H24,{1})))</f>
        <v>0</v>
      </c>
      <c r="O24" s="210">
        <f>IF(O$7=0,0,SUM(LARGE(D24:H24,{2})))</f>
        <v>0</v>
      </c>
      <c r="P24" s="211">
        <f>IF(P$7=0,0,SUM(LARGE(D24:H24,{3})))</f>
        <v>0</v>
      </c>
      <c r="Q24" s="212">
        <f t="shared" si="0"/>
        <v>0</v>
      </c>
      <c r="R24" s="303">
        <f t="shared" si="1"/>
        <v>0</v>
      </c>
      <c r="S24" s="368">
        <f t="shared" si="2"/>
        <v>16</v>
      </c>
      <c r="T24" s="76">
        <f t="shared" si="3"/>
        <v>0</v>
      </c>
      <c r="U24" s="127">
        <f t="shared" si="4"/>
        <v>16</v>
      </c>
      <c r="V24" s="315"/>
      <c r="W24" s="52">
        <f t="shared" si="6"/>
        <v>0</v>
      </c>
      <c r="X24" s="37">
        <f t="shared" si="5"/>
        <v>0</v>
      </c>
      <c r="Y24" s="37"/>
      <c r="Z24" s="37"/>
    </row>
    <row r="25" spans="1:30" x14ac:dyDescent="0.2">
      <c r="B25" s="264"/>
      <c r="C25" s="187"/>
      <c r="D25" s="267">
        <v>0</v>
      </c>
      <c r="E25" s="47">
        <v>0</v>
      </c>
      <c r="F25" s="47">
        <v>0</v>
      </c>
      <c r="G25" s="47">
        <v>0</v>
      </c>
      <c r="H25" s="339">
        <v>0</v>
      </c>
      <c r="I25" s="222"/>
      <c r="J25" s="223"/>
      <c r="K25" s="216"/>
      <c r="L25" s="223"/>
      <c r="M25" s="223"/>
      <c r="N25" s="209">
        <f>IF(N$7=0,0,SUM(LARGE(D25:H25,{1})))</f>
        <v>0</v>
      </c>
      <c r="O25" s="210">
        <f>IF(O$7=0,0,SUM(LARGE(D25:H25,{2})))</f>
        <v>0</v>
      </c>
      <c r="P25" s="211">
        <f>IF(P$7=0,0,SUM(LARGE(D25:H25,{3})))</f>
        <v>0</v>
      </c>
      <c r="Q25" s="212">
        <f t="shared" si="0"/>
        <v>0</v>
      </c>
      <c r="R25" s="303">
        <f t="shared" si="1"/>
        <v>0</v>
      </c>
      <c r="S25" s="368">
        <f t="shared" si="2"/>
        <v>16</v>
      </c>
      <c r="T25" s="76">
        <f t="shared" si="3"/>
        <v>0</v>
      </c>
      <c r="U25" s="127">
        <f t="shared" si="4"/>
        <v>16</v>
      </c>
      <c r="V25" s="315"/>
      <c r="W25" s="52">
        <f t="shared" si="6"/>
        <v>0</v>
      </c>
      <c r="X25" s="37">
        <f t="shared" si="5"/>
        <v>0</v>
      </c>
      <c r="Y25" s="37"/>
      <c r="Z25" s="37"/>
      <c r="AA25" s="37"/>
    </row>
    <row r="26" spans="1:30" x14ac:dyDescent="0.2">
      <c r="A26" s="1"/>
      <c r="B26" s="264"/>
      <c r="C26" s="187"/>
      <c r="D26" s="267">
        <v>0</v>
      </c>
      <c r="E26" s="47">
        <v>0</v>
      </c>
      <c r="F26" s="47">
        <v>0</v>
      </c>
      <c r="G26" s="47">
        <v>0</v>
      </c>
      <c r="H26" s="339">
        <v>0</v>
      </c>
      <c r="I26" s="222"/>
      <c r="J26" s="223"/>
      <c r="K26" s="216"/>
      <c r="L26" s="223"/>
      <c r="M26" s="223"/>
      <c r="N26" s="209">
        <f>IF(N$7=0,0,SUM(LARGE(D26:H26,{1})))</f>
        <v>0</v>
      </c>
      <c r="O26" s="210">
        <f>IF(O$7=0,0,SUM(LARGE(D26:H26,{2})))</f>
        <v>0</v>
      </c>
      <c r="P26" s="211">
        <f>IF(P$7=0,0,SUM(LARGE(D26:H26,{3})))</f>
        <v>0</v>
      </c>
      <c r="Q26" s="212">
        <f t="shared" si="0"/>
        <v>0</v>
      </c>
      <c r="R26" s="303">
        <f t="shared" si="1"/>
        <v>0</v>
      </c>
      <c r="S26" s="368">
        <f t="shared" si="2"/>
        <v>16</v>
      </c>
      <c r="T26" s="76">
        <f t="shared" si="3"/>
        <v>0</v>
      </c>
      <c r="U26" s="127">
        <f t="shared" si="4"/>
        <v>16</v>
      </c>
      <c r="V26" s="315"/>
      <c r="W26" s="52">
        <f t="shared" si="6"/>
        <v>0</v>
      </c>
      <c r="X26" s="37">
        <f t="shared" si="5"/>
        <v>0</v>
      </c>
      <c r="Y26" s="37"/>
      <c r="Z26" s="37"/>
      <c r="AA26" s="37"/>
    </row>
    <row r="27" spans="1:30" x14ac:dyDescent="0.2">
      <c r="A27" s="1"/>
      <c r="B27" s="9"/>
      <c r="C27" s="187"/>
      <c r="D27" s="267">
        <v>0</v>
      </c>
      <c r="E27" s="47">
        <v>0</v>
      </c>
      <c r="F27" s="47">
        <v>0</v>
      </c>
      <c r="G27" s="47">
        <v>0</v>
      </c>
      <c r="H27" s="339">
        <v>0</v>
      </c>
      <c r="I27" s="222"/>
      <c r="J27" s="223"/>
      <c r="K27" s="223"/>
      <c r="L27" s="223"/>
      <c r="M27" s="223"/>
      <c r="N27" s="209">
        <f>IF(N$7=0,0,SUM(LARGE(D27:H27,{1})))</f>
        <v>0</v>
      </c>
      <c r="O27" s="210">
        <f>IF(O$7=0,0,SUM(LARGE(D27:H27,{2})))</f>
        <v>0</v>
      </c>
      <c r="P27" s="211">
        <f>IF(P$7=0,0,SUM(LARGE(D27:H27,{3})))</f>
        <v>0</v>
      </c>
      <c r="Q27" s="212">
        <f t="shared" si="0"/>
        <v>0</v>
      </c>
      <c r="R27" s="303">
        <f t="shared" si="1"/>
        <v>0</v>
      </c>
      <c r="S27" s="368">
        <f t="shared" si="2"/>
        <v>16</v>
      </c>
      <c r="T27" s="76">
        <f t="shared" si="3"/>
        <v>0</v>
      </c>
      <c r="U27" s="127">
        <f t="shared" si="4"/>
        <v>16</v>
      </c>
      <c r="V27" s="315"/>
      <c r="W27" s="52">
        <f t="shared" si="6"/>
        <v>0</v>
      </c>
      <c r="X27" s="37">
        <f t="shared" si="5"/>
        <v>0</v>
      </c>
      <c r="Y27" s="37"/>
      <c r="Z27" s="37"/>
    </row>
    <row r="28" spans="1:30" x14ac:dyDescent="0.2">
      <c r="A28" s="1"/>
      <c r="B28" s="264"/>
      <c r="C28" s="187"/>
      <c r="D28" s="265">
        <v>0</v>
      </c>
      <c r="E28" s="268">
        <v>0</v>
      </c>
      <c r="F28" s="268">
        <v>0</v>
      </c>
      <c r="G28" s="268">
        <v>0</v>
      </c>
      <c r="H28" s="341">
        <v>0</v>
      </c>
      <c r="I28" s="222"/>
      <c r="J28" s="223"/>
      <c r="K28" s="216"/>
      <c r="L28" s="223"/>
      <c r="M28" s="223"/>
      <c r="N28" s="209">
        <f>IF(N$7=0,0,SUM(LARGE(D28:H28,{1})))</f>
        <v>0</v>
      </c>
      <c r="O28" s="210">
        <f>IF(O$7=0,0,SUM(LARGE(D28:H28,{2})))</f>
        <v>0</v>
      </c>
      <c r="P28" s="211">
        <f>IF(P$7=0,0,SUM(LARGE(D28:H28,{3})))</f>
        <v>0</v>
      </c>
      <c r="Q28" s="212">
        <f t="shared" si="0"/>
        <v>0</v>
      </c>
      <c r="R28" s="303">
        <f t="shared" si="1"/>
        <v>0</v>
      </c>
      <c r="S28" s="368">
        <f t="shared" si="2"/>
        <v>16</v>
      </c>
      <c r="T28" s="76">
        <f t="shared" si="3"/>
        <v>0</v>
      </c>
      <c r="U28" s="127">
        <f t="shared" si="4"/>
        <v>16</v>
      </c>
      <c r="V28" s="315"/>
      <c r="X28" s="52"/>
      <c r="Y28" s="37"/>
      <c r="Z28" s="37"/>
      <c r="AA28" s="37"/>
    </row>
    <row r="29" spans="1:30" x14ac:dyDescent="0.2">
      <c r="B29" s="224"/>
      <c r="C29" s="187"/>
      <c r="D29" s="267">
        <v>0</v>
      </c>
      <c r="E29" s="47">
        <v>0</v>
      </c>
      <c r="F29" s="47">
        <v>0</v>
      </c>
      <c r="G29" s="47">
        <v>0</v>
      </c>
      <c r="H29" s="339">
        <v>0</v>
      </c>
      <c r="I29" s="222"/>
      <c r="J29" s="223"/>
      <c r="K29" s="216"/>
      <c r="L29" s="223"/>
      <c r="M29" s="223"/>
      <c r="N29" s="209">
        <f>IF(N$7=0,0,SUM(LARGE(D29:H29,{1})))</f>
        <v>0</v>
      </c>
      <c r="O29" s="210">
        <f>IF(O$7=0,0,SUM(LARGE(D29:H29,{2})))</f>
        <v>0</v>
      </c>
      <c r="P29" s="211">
        <f>IF(P$7=0,0,SUM(LARGE(D29:H29,{3})))</f>
        <v>0</v>
      </c>
      <c r="Q29" s="212">
        <f t="shared" si="0"/>
        <v>0</v>
      </c>
      <c r="R29" s="303">
        <f t="shared" si="1"/>
        <v>0</v>
      </c>
      <c r="S29" s="368">
        <f t="shared" si="2"/>
        <v>16</v>
      </c>
      <c r="T29" s="76">
        <f t="shared" si="3"/>
        <v>0</v>
      </c>
      <c r="U29" s="127">
        <f t="shared" si="4"/>
        <v>16</v>
      </c>
      <c r="V29" s="315"/>
      <c r="X29" s="52"/>
      <c r="Y29" s="37"/>
      <c r="Z29" s="37"/>
      <c r="AA29" s="37"/>
    </row>
    <row r="30" spans="1:30" x14ac:dyDescent="0.2">
      <c r="A30" s="1"/>
      <c r="B30" s="224"/>
      <c r="C30" s="187"/>
      <c r="D30" s="265">
        <v>0</v>
      </c>
      <c r="E30" s="268">
        <v>0</v>
      </c>
      <c r="F30" s="268">
        <v>0</v>
      </c>
      <c r="G30" s="268">
        <v>0</v>
      </c>
      <c r="H30" s="341">
        <v>0</v>
      </c>
      <c r="I30" s="222"/>
      <c r="J30" s="223"/>
      <c r="K30" s="223"/>
      <c r="L30" s="223"/>
      <c r="M30" s="223"/>
      <c r="N30" s="209">
        <f>IF(N$7=0,0,SUM(LARGE(D30:H30,{1})))</f>
        <v>0</v>
      </c>
      <c r="O30" s="210">
        <f>IF(O$7=0,0,SUM(LARGE(D30:H30,{2})))</f>
        <v>0</v>
      </c>
      <c r="P30" s="211">
        <f>IF(P$7=0,0,SUM(LARGE(D30:H30,{3})))</f>
        <v>0</v>
      </c>
      <c r="Q30" s="212">
        <f t="shared" si="0"/>
        <v>0</v>
      </c>
      <c r="R30" s="303">
        <f t="shared" si="1"/>
        <v>0</v>
      </c>
      <c r="S30" s="368">
        <f t="shared" si="2"/>
        <v>16</v>
      </c>
      <c r="T30" s="76">
        <f t="shared" si="3"/>
        <v>0</v>
      </c>
      <c r="U30" s="127">
        <f t="shared" si="4"/>
        <v>16</v>
      </c>
      <c r="V30" s="315"/>
      <c r="Y30" s="37"/>
      <c r="Z30" s="37"/>
    </row>
    <row r="31" spans="1:30" ht="13.5" thickBot="1" x14ac:dyDescent="0.25">
      <c r="B31" s="329"/>
      <c r="C31" s="231"/>
      <c r="D31" s="331">
        <v>0</v>
      </c>
      <c r="E31" s="420">
        <v>0</v>
      </c>
      <c r="F31" s="420">
        <v>0</v>
      </c>
      <c r="G31" s="420">
        <v>0</v>
      </c>
      <c r="H31" s="421">
        <v>0</v>
      </c>
      <c r="I31" s="232"/>
      <c r="J31" s="233"/>
      <c r="K31" s="233"/>
      <c r="L31" s="233"/>
      <c r="M31" s="233"/>
      <c r="N31" s="289">
        <f>IF(N$7=0,0,SUM(LARGE(D31:H31,{1})))</f>
        <v>0</v>
      </c>
      <c r="O31" s="290">
        <f>IF(O$7=0,0,SUM(LARGE(D31:H31,{2})))</f>
        <v>0</v>
      </c>
      <c r="P31" s="291">
        <f>IF(P$7=0,0,SUM(LARGE(D31:H31,{3})))</f>
        <v>0</v>
      </c>
      <c r="Q31" s="292">
        <f t="shared" si="0"/>
        <v>0</v>
      </c>
      <c r="R31" s="304">
        <f t="shared" si="1"/>
        <v>0</v>
      </c>
      <c r="S31" s="369">
        <f t="shared" si="2"/>
        <v>16</v>
      </c>
      <c r="T31" s="374">
        <f t="shared" si="3"/>
        <v>0</v>
      </c>
      <c r="U31" s="380">
        <f t="shared" si="4"/>
        <v>16</v>
      </c>
      <c r="V31" s="315"/>
      <c r="Y31" s="37"/>
      <c r="Z31" s="37"/>
    </row>
    <row r="32" spans="1:30" x14ac:dyDescent="0.2">
      <c r="A32" s="1"/>
      <c r="N32" s="101"/>
      <c r="O32" s="101"/>
      <c r="P32" s="101"/>
      <c r="Q32" s="138"/>
      <c r="R32" s="130"/>
      <c r="S32" s="123"/>
      <c r="T32" s="123"/>
      <c r="U32" s="382"/>
      <c r="V32" s="316"/>
      <c r="W32" s="101"/>
      <c r="X32" s="102"/>
      <c r="Y32" s="101"/>
      <c r="Z32" s="101"/>
      <c r="AA32" s="101"/>
      <c r="AB32" s="101"/>
      <c r="AC32" s="101"/>
      <c r="AD32" s="101"/>
    </row>
    <row r="33" spans="1:30" x14ac:dyDescent="0.2">
      <c r="A33" s="1"/>
      <c r="B33" s="1" t="s">
        <v>411</v>
      </c>
      <c r="C33" s="1"/>
      <c r="E33" s="1"/>
      <c r="F33" s="1"/>
      <c r="G33" s="1"/>
      <c r="H33" s="1"/>
      <c r="I33" s="1"/>
      <c r="J33" s="1"/>
      <c r="K33" s="1"/>
      <c r="L33" s="1"/>
      <c r="M33" s="1"/>
      <c r="N33" s="101"/>
      <c r="O33" s="101"/>
      <c r="P33" s="101"/>
      <c r="Q33" s="138"/>
      <c r="R33" s="130"/>
      <c r="S33" s="123"/>
      <c r="T33" s="106"/>
      <c r="U33" s="383"/>
      <c r="V33" s="101"/>
      <c r="W33" s="101"/>
      <c r="X33" s="102"/>
      <c r="Y33" s="103"/>
      <c r="Z33" s="101"/>
      <c r="AA33" s="101"/>
      <c r="AB33" s="101"/>
      <c r="AC33" s="101"/>
      <c r="AD33" s="101"/>
    </row>
    <row r="34" spans="1:30" ht="13.5" thickBot="1" x14ac:dyDescent="0.25">
      <c r="A34" s="1"/>
      <c r="M34" s="1"/>
      <c r="N34" s="101"/>
      <c r="O34" s="101"/>
      <c r="P34" s="101"/>
      <c r="Q34" s="138"/>
      <c r="R34" s="130"/>
      <c r="S34" s="123"/>
      <c r="T34" s="106"/>
      <c r="U34" s="383"/>
      <c r="V34" s="101"/>
      <c r="W34" s="101"/>
      <c r="X34" s="102"/>
      <c r="Y34" s="103"/>
      <c r="Z34" s="101"/>
      <c r="AA34" s="101"/>
      <c r="AB34" s="101"/>
      <c r="AC34" s="101"/>
      <c r="AD34" s="101"/>
    </row>
    <row r="35" spans="1:30" s="105" customFormat="1" x14ac:dyDescent="0.2">
      <c r="A35" s="104"/>
      <c r="B35" s="6" t="s">
        <v>384</v>
      </c>
      <c r="C35" s="8"/>
      <c r="D35" s="146"/>
      <c r="E35" s="7"/>
      <c r="F35" s="7"/>
      <c r="G35" s="7"/>
      <c r="H35" s="7"/>
      <c r="I35" s="142"/>
      <c r="J35" s="126"/>
      <c r="K35"/>
      <c r="L35"/>
      <c r="M35" s="101"/>
      <c r="Q35" s="139"/>
      <c r="R35" s="131"/>
      <c r="S35" s="124"/>
      <c r="T35" s="104"/>
      <c r="U35" s="132"/>
    </row>
    <row r="36" spans="1:30" s="105" customFormat="1" x14ac:dyDescent="0.2">
      <c r="A36" s="104"/>
      <c r="B36" s="9" t="s">
        <v>1</v>
      </c>
      <c r="C36" s="10"/>
      <c r="D36" s="147" t="str">
        <f t="shared" ref="D36:H37" si="7">D6</f>
        <v>Swingking</v>
      </c>
      <c r="E36" s="147" t="str">
        <f t="shared" si="7"/>
        <v>TheFreak</v>
      </c>
      <c r="F36" s="147" t="str">
        <f t="shared" si="7"/>
        <v>Brande</v>
      </c>
      <c r="G36" s="147" t="str">
        <f t="shared" si="7"/>
        <v>SwingingDK</v>
      </c>
      <c r="H36" s="147" t="str">
        <f t="shared" si="7"/>
        <v>Djurs</v>
      </c>
      <c r="I36" s="162" t="s">
        <v>42</v>
      </c>
      <c r="J36" s="127" t="s">
        <v>15</v>
      </c>
      <c r="K36"/>
      <c r="L36"/>
      <c r="M36" s="101"/>
      <c r="Q36" s="139"/>
      <c r="R36" s="131"/>
      <c r="S36" s="124"/>
      <c r="T36" s="104"/>
      <c r="U36" s="132"/>
    </row>
    <row r="37" spans="1:30" ht="13.5" thickBot="1" x14ac:dyDescent="0.25">
      <c r="A37" s="1"/>
      <c r="B37" s="22"/>
      <c r="C37" s="149"/>
      <c r="D37" s="375">
        <f>D7</f>
        <v>43204</v>
      </c>
      <c r="E37" s="375">
        <f t="shared" si="7"/>
        <v>43218</v>
      </c>
      <c r="F37" s="375">
        <f t="shared" si="7"/>
        <v>43253</v>
      </c>
      <c r="G37" s="375">
        <f t="shared" si="7"/>
        <v>43337</v>
      </c>
      <c r="H37" s="375">
        <f t="shared" si="7"/>
        <v>43351</v>
      </c>
      <c r="I37" s="163"/>
      <c r="J37" s="128"/>
      <c r="M37" s="101"/>
      <c r="N37" s="101"/>
      <c r="O37" s="101"/>
      <c r="P37" s="101"/>
      <c r="Q37" s="138"/>
      <c r="R37" s="130"/>
      <c r="S37" s="123"/>
      <c r="T37" s="106"/>
      <c r="U37" s="383"/>
      <c r="V37" s="101"/>
      <c r="W37" s="101"/>
      <c r="X37" s="102"/>
      <c r="Y37" s="103"/>
      <c r="Z37" s="101"/>
      <c r="AA37" s="101"/>
      <c r="AB37" s="101"/>
      <c r="AC37" s="101"/>
      <c r="AD37" s="101"/>
    </row>
    <row r="38" spans="1:30" x14ac:dyDescent="0.2">
      <c r="B38" s="30" t="str">
        <f>IF(OR($C$22="s",$C$22="sj"),B$22,"")</f>
        <v>Martin Hamberg</v>
      </c>
      <c r="C38" s="151" t="str">
        <f>IF(OR($C$22="s",$C$22="sj"),C$22,"")</f>
        <v>s</v>
      </c>
      <c r="D38" s="30">
        <f>IF(OR($C$22="s",$C$22="sj"),D$22,0)</f>
        <v>0</v>
      </c>
      <c r="E38" s="31">
        <f>IF(OR($C$22="s",$C$22="sj"),E$22,0)</f>
        <v>0.77310000000000001</v>
      </c>
      <c r="F38" s="31">
        <f>IF(OR($C$22="s",$C$22="sj"),F$22,0)</f>
        <v>0</v>
      </c>
      <c r="G38" s="31">
        <f>IF(OR($C$22="s",$C$22="sj"),G$22,0)</f>
        <v>0</v>
      </c>
      <c r="H38" s="51">
        <f>IF(OR($C$22="s",$C$22="sj"),H$22,0)</f>
        <v>0</v>
      </c>
      <c r="I38" s="295">
        <f>SUM(LARGE(D38:H38,{1}))</f>
        <v>0.77310000000000001</v>
      </c>
      <c r="J38" s="272">
        <f t="shared" ref="J38:J61" si="8">RANK(I38,$I$38:$I$61)</f>
        <v>1</v>
      </c>
      <c r="K38" s="54"/>
      <c r="L38" s="54"/>
      <c r="M38" s="101"/>
      <c r="T38" s="1"/>
      <c r="U38" s="129"/>
    </row>
    <row r="39" spans="1:30" s="105" customFormat="1" x14ac:dyDescent="0.2">
      <c r="A39" s="124"/>
      <c r="B39" s="28" t="str">
        <f>IF(OR($C$19="s",$C$19="sj"),B$19,"")</f>
        <v>Luka Kapeter</v>
      </c>
      <c r="C39" s="152" t="str">
        <f>IF(OR($C$19="s",$C$19="sj"),C$19,"")</f>
        <v>s</v>
      </c>
      <c r="D39" s="28">
        <f>IF(OR($C$19="s",$C$19="sj"),D$19,0)</f>
        <v>0</v>
      </c>
      <c r="E39" s="29">
        <f>IF(OR($C$19="s",$C$19="sj"),E$19,0)</f>
        <v>0</v>
      </c>
      <c r="F39" s="29">
        <f>IF(OR($C$19="s",$C$19="sj"),F$19,0)</f>
        <v>0.75760000000000005</v>
      </c>
      <c r="G39" s="29">
        <f>IF(OR($C$19="s",$C$19="sj"),G$19,0)</f>
        <v>0.58498023715415015</v>
      </c>
      <c r="H39" s="38">
        <f>IF(OR($C$19="s",$C$19="sj"),H$19,0)</f>
        <v>0</v>
      </c>
      <c r="I39" s="296">
        <f>SUM(LARGE(D39:H39,{1}))</f>
        <v>0.75760000000000005</v>
      </c>
      <c r="J39" s="273">
        <f t="shared" si="8"/>
        <v>2</v>
      </c>
      <c r="K39"/>
      <c r="L39"/>
      <c r="M39"/>
      <c r="Q39" s="139"/>
      <c r="R39" s="131"/>
      <c r="S39" s="124"/>
      <c r="U39" s="131"/>
    </row>
    <row r="40" spans="1:30" s="105" customFormat="1" x14ac:dyDescent="0.2">
      <c r="A40"/>
      <c r="B40" s="28" t="str">
        <f>IF(OR($C$20="s",$C$20="sj"),B$20,"")</f>
        <v/>
      </c>
      <c r="C40" s="152" t="str">
        <f>IF(OR($C$20="s",$C$20="sj"),C$20,"")</f>
        <v/>
      </c>
      <c r="D40" s="28">
        <f>IF(OR($C$20="s",$C$20="sj"),D$20,0)</f>
        <v>0</v>
      </c>
      <c r="E40" s="29">
        <f>IF(OR($C$20="s",$C$20="sj"),E$20,0)</f>
        <v>0</v>
      </c>
      <c r="F40" s="29">
        <f>IF(OR($C$20="s",$C$20="sj"),F$20,0)</f>
        <v>0</v>
      </c>
      <c r="G40" s="29">
        <f>IF(OR($C$20="s",$C$20="sj"),G$20,0)</f>
        <v>0</v>
      </c>
      <c r="H40" s="38">
        <f>IF(OR($C$20="s",$C$20="sj"),H$20,0)</f>
        <v>0</v>
      </c>
      <c r="I40" s="296">
        <f>SUM(LARGE(D40:H40,{1}))</f>
        <v>0</v>
      </c>
      <c r="J40" s="273">
        <f t="shared" si="8"/>
        <v>3</v>
      </c>
      <c r="K40"/>
      <c r="L40"/>
      <c r="M40" s="101"/>
      <c r="N40"/>
      <c r="O40"/>
      <c r="P40"/>
      <c r="Q40" s="133"/>
      <c r="R40" s="125"/>
      <c r="S40" s="26"/>
      <c r="T40"/>
      <c r="U40" s="125"/>
      <c r="V40"/>
      <c r="W40" s="52"/>
      <c r="X40"/>
      <c r="Y40"/>
      <c r="Z40"/>
      <c r="AA40"/>
      <c r="AB40"/>
      <c r="AC40"/>
      <c r="AD40"/>
    </row>
    <row r="41" spans="1:30" s="105" customFormat="1" x14ac:dyDescent="0.2">
      <c r="A41"/>
      <c r="B41" s="28" t="str">
        <f>IF(OR($C$21="s",$C$21="sj"),B$21,"")</f>
        <v/>
      </c>
      <c r="C41" s="152" t="str">
        <f>IF(OR($C$21="s",$C$21="sj"),C$21,"")</f>
        <v/>
      </c>
      <c r="D41" s="28">
        <f>IF(OR($C$21="s",$C$21="sj"),D$21,0)</f>
        <v>0</v>
      </c>
      <c r="E41" s="29">
        <f>IF(OR($C$21="s",$C$21="sj"),E$21,0)</f>
        <v>0</v>
      </c>
      <c r="F41" s="29">
        <f>IF(OR($C$21="s",$C$21="sj"),F$21,0)</f>
        <v>0</v>
      </c>
      <c r="G41" s="29">
        <f>IF(OR($C$21="s",$C$21="sj"),G$21,0)</f>
        <v>0</v>
      </c>
      <c r="H41" s="38">
        <f>IF(OR($C$21="s",$C$21="sj"),H$21,0)</f>
        <v>0</v>
      </c>
      <c r="I41" s="296">
        <f>SUM(LARGE(D41:H41,{1}))</f>
        <v>0</v>
      </c>
      <c r="J41" s="273">
        <f t="shared" si="8"/>
        <v>3</v>
      </c>
      <c r="K41"/>
      <c r="L41"/>
      <c r="M41"/>
      <c r="N41"/>
      <c r="O41"/>
      <c r="P41"/>
      <c r="Q41" s="133"/>
      <c r="R41" s="125"/>
      <c r="S41" s="26"/>
      <c r="T41" s="1"/>
      <c r="U41" s="129"/>
      <c r="V41"/>
      <c r="W41" s="52"/>
      <c r="X41"/>
      <c r="Y41"/>
      <c r="Z41"/>
      <c r="AA41"/>
      <c r="AB41"/>
      <c r="AC41"/>
      <c r="AD41"/>
    </row>
    <row r="42" spans="1:30" x14ac:dyDescent="0.2">
      <c r="A42" s="1"/>
      <c r="B42" s="28" t="str">
        <f>IF(OR($C$15="s",$C$15="sj"),B$15,"")</f>
        <v/>
      </c>
      <c r="C42" s="152" t="str">
        <f>IF(OR($C$15="s",$C$15="sj"),C$15,"")</f>
        <v/>
      </c>
      <c r="D42" s="28">
        <f>IF(OR($C$15="s",$C$15="sj"),D$15,0)</f>
        <v>0</v>
      </c>
      <c r="E42" s="29">
        <f>IF(OR($C$15="s",$C$15="sj"),E$15,0)</f>
        <v>0</v>
      </c>
      <c r="F42" s="29">
        <f>IF(OR($C$15="s",$C$15="sj"),F$15,0)</f>
        <v>0</v>
      </c>
      <c r="G42" s="29">
        <f>IF(OR($C$15="s",$C$15="sj"),G$15,0)</f>
        <v>0</v>
      </c>
      <c r="H42" s="38">
        <f>IF(OR($C$15="s",$C$15="sj"),H$15,0)</f>
        <v>0</v>
      </c>
      <c r="I42" s="296">
        <f>SUM(LARGE(D42:H42,{1}))</f>
        <v>0</v>
      </c>
      <c r="J42" s="273">
        <f t="shared" si="8"/>
        <v>3</v>
      </c>
      <c r="M42" s="105"/>
      <c r="N42" s="101"/>
      <c r="O42" s="101"/>
      <c r="P42" s="101"/>
      <c r="Q42" s="138"/>
      <c r="R42" s="130"/>
      <c r="S42" s="123"/>
      <c r="T42" s="101"/>
      <c r="U42" s="130"/>
      <c r="V42" s="101"/>
      <c r="W42" s="101"/>
      <c r="X42" s="102"/>
      <c r="Y42" s="103"/>
      <c r="Z42" s="101"/>
      <c r="AA42" s="101"/>
      <c r="AB42" s="101"/>
      <c r="AC42" s="101"/>
      <c r="AD42" s="101"/>
    </row>
    <row r="43" spans="1:30" x14ac:dyDescent="0.2">
      <c r="A43" s="124"/>
      <c r="B43" s="28" t="str">
        <f>IF(OR($C$24="s",$C$24="sj"),B$24,"")</f>
        <v/>
      </c>
      <c r="C43" s="152" t="str">
        <f>IF(OR($C$24="s",$C$24="sj"),C$24,"")</f>
        <v/>
      </c>
      <c r="D43" s="28">
        <f>IF(OR($C$24="s",$C$24="sj"),D$24,0)</f>
        <v>0</v>
      </c>
      <c r="E43" s="29">
        <f>IF(OR($C$24="s",$C$24="sj"),E$24,0)</f>
        <v>0</v>
      </c>
      <c r="F43" s="29">
        <f>IF(OR($C$24="s",$C$24="sj"),F$24,0)</f>
        <v>0</v>
      </c>
      <c r="G43" s="29">
        <f>IF(OR($C$24="s",$C$24="sj"),G$24,0)</f>
        <v>0</v>
      </c>
      <c r="H43" s="38">
        <f>IF(OR($C$24="s",$C$24="sj"),H$24,0)</f>
        <v>0</v>
      </c>
      <c r="I43" s="296">
        <f>SUM(LARGE(D43:H43,{1}))</f>
        <v>0</v>
      </c>
      <c r="J43" s="273">
        <f t="shared" si="8"/>
        <v>3</v>
      </c>
      <c r="K43" s="54"/>
      <c r="L43" s="54"/>
      <c r="N43" s="105"/>
      <c r="O43" s="105"/>
      <c r="P43" s="105"/>
      <c r="Q43" s="139"/>
      <c r="R43" s="131"/>
      <c r="S43" s="124"/>
      <c r="T43" s="105"/>
      <c r="U43" s="131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1:30" s="105" customFormat="1" x14ac:dyDescent="0.2">
      <c r="A44" s="104"/>
      <c r="B44" s="28" t="str">
        <f>IF(OR($C$23="s",$C$23="sj"),B$23,"")</f>
        <v/>
      </c>
      <c r="C44" s="152" t="str">
        <f>IF(OR($C$23="s",$C$23="sj"),C$23,"")</f>
        <v/>
      </c>
      <c r="D44" s="28">
        <f>IF(OR($C$23="s",$C$23="sj"),D$23,0)</f>
        <v>0</v>
      </c>
      <c r="E44" s="29">
        <f>IF(OR($C$23="s",$C$23="sj"),E$23,0)</f>
        <v>0</v>
      </c>
      <c r="F44" s="29">
        <f>IF(OR($C$23="s",$C$23="sj"),F$23,0)</f>
        <v>0</v>
      </c>
      <c r="G44" s="29">
        <f>IF(OR($C$23="s",$C$23="sj"),G$23,0)</f>
        <v>0</v>
      </c>
      <c r="H44" s="38">
        <f>IF(OR($C$23="s",$C$23="sj"),H$23,0)</f>
        <v>0</v>
      </c>
      <c r="I44" s="296">
        <f>SUM(LARGE(D44:H44,{1}))</f>
        <v>0</v>
      </c>
      <c r="J44" s="273">
        <f t="shared" si="8"/>
        <v>3</v>
      </c>
      <c r="K44" s="54"/>
      <c r="L44" s="54"/>
      <c r="M44"/>
      <c r="Q44" s="139"/>
      <c r="R44" s="131"/>
      <c r="S44" s="124"/>
      <c r="U44" s="131"/>
    </row>
    <row r="45" spans="1:30" s="105" customFormat="1" x14ac:dyDescent="0.2">
      <c r="A45" s="124"/>
      <c r="B45" s="28" t="str">
        <f>IF(OR($C$25="s",$C$25="sj"),B$25,"")</f>
        <v/>
      </c>
      <c r="C45" s="152" t="str">
        <f>IF(OR($C$25="s",$C$25="sj"),C$25,"")</f>
        <v/>
      </c>
      <c r="D45" s="28">
        <f>IF(OR($C$25="s",$C$25="sj"),D$25,0)</f>
        <v>0</v>
      </c>
      <c r="E45" s="29">
        <f>IF(OR($C$25="s",$C$25="sj"),E$25,0)</f>
        <v>0</v>
      </c>
      <c r="F45" s="29">
        <f>IF(OR($C$25="s",$C$25="sj"),F$25,0)</f>
        <v>0</v>
      </c>
      <c r="G45" s="29">
        <f>IF(OR($C$25="s",$C$25="sj"),G$25,0)</f>
        <v>0</v>
      </c>
      <c r="H45" s="38">
        <f>IF(OR($C$25="s",$C$25="sj"),H$25,0)</f>
        <v>0</v>
      </c>
      <c r="I45" s="296">
        <f>SUM(LARGE(D45:H45,{1}))</f>
        <v>0</v>
      </c>
      <c r="J45" s="273">
        <f t="shared" si="8"/>
        <v>3</v>
      </c>
      <c r="K45" s="54"/>
      <c r="L45" s="54"/>
      <c r="M45"/>
      <c r="N45"/>
      <c r="O45"/>
      <c r="P45"/>
      <c r="Q45" s="133"/>
      <c r="R45" s="125"/>
      <c r="S45" s="26"/>
      <c r="T45" s="1"/>
      <c r="U45" s="129"/>
      <c r="V45"/>
      <c r="W45" s="52"/>
      <c r="X45"/>
      <c r="Y45"/>
      <c r="Z45"/>
      <c r="AA45"/>
      <c r="AB45"/>
      <c r="AC45"/>
      <c r="AD45"/>
    </row>
    <row r="46" spans="1:30" s="105" customFormat="1" x14ac:dyDescent="0.2">
      <c r="A46" s="124"/>
      <c r="B46" s="28" t="str">
        <f>IF(OR($C$26="s",$C$26="sj"),B$26,"")</f>
        <v/>
      </c>
      <c r="C46" s="152" t="str">
        <f>IF(OR($C$26="s",$C$26="sj"),C$26,"")</f>
        <v/>
      </c>
      <c r="D46" s="28">
        <f>IF(OR($C$26="s",$C$26="sj"),D$26,0)</f>
        <v>0</v>
      </c>
      <c r="E46" s="29">
        <f>IF(OR($C$26="s",$C$26="sj"),E$26,0)</f>
        <v>0</v>
      </c>
      <c r="F46" s="29">
        <f>IF(OR($C$26="s",$C$26="sj"),F$26,0)</f>
        <v>0</v>
      </c>
      <c r="G46" s="29">
        <f>IF(OR($C$26="s",$C$26="sj"),G$26,0)</f>
        <v>0</v>
      </c>
      <c r="H46" s="38">
        <f>IF(OR($C$26="s",$C$26="sj"),H$26,0)</f>
        <v>0</v>
      </c>
      <c r="I46" s="296">
        <f>SUM(LARGE(D46:H46,{1}))</f>
        <v>0</v>
      </c>
      <c r="J46" s="273">
        <f t="shared" si="8"/>
        <v>3</v>
      </c>
      <c r="K46" s="54"/>
      <c r="L46" s="54"/>
      <c r="M46"/>
      <c r="N46"/>
      <c r="O46"/>
      <c r="P46"/>
      <c r="Q46" s="133"/>
      <c r="R46" s="125"/>
      <c r="S46" s="26"/>
      <c r="T46"/>
      <c r="U46" s="125"/>
      <c r="V46"/>
      <c r="W46" s="52"/>
      <c r="X46"/>
      <c r="Y46"/>
      <c r="Z46"/>
      <c r="AA46"/>
      <c r="AB46"/>
      <c r="AC46"/>
      <c r="AD46"/>
    </row>
    <row r="47" spans="1:30" s="105" customFormat="1" x14ac:dyDescent="0.2">
      <c r="A47" s="124"/>
      <c r="B47" s="28" t="str">
        <f>IF(OR($C$17="s",$C$17="sj"),B$17,"")</f>
        <v/>
      </c>
      <c r="C47" s="152" t="str">
        <f>IF(OR($C$17="s",$C$17="sj"),C$17,"")</f>
        <v/>
      </c>
      <c r="D47" s="28">
        <f>IF(OR($C$17="s",$C$17="sj"),D$17,0)</f>
        <v>0</v>
      </c>
      <c r="E47" s="29">
        <f>IF(OR($C$17="s",$C$17="sj"),E$17,0)</f>
        <v>0</v>
      </c>
      <c r="F47" s="29">
        <f>IF(OR($C$17="s",$C$17="sj"),F$17,0)</f>
        <v>0</v>
      </c>
      <c r="G47" s="29">
        <f>IF(OR($C$17="s",$C$17="sj"),G$17,0)</f>
        <v>0</v>
      </c>
      <c r="H47" s="38">
        <f>IF(OR($C$17="s",$C$17="sj"),H$17,0)</f>
        <v>0</v>
      </c>
      <c r="I47" s="296">
        <f>SUM(LARGE(D47:H47,{1}))</f>
        <v>0</v>
      </c>
      <c r="J47" s="273">
        <f t="shared" si="8"/>
        <v>3</v>
      </c>
      <c r="K47"/>
      <c r="L47"/>
      <c r="M47" s="101"/>
      <c r="N47" s="101"/>
      <c r="O47" s="101"/>
      <c r="P47" s="101"/>
      <c r="Q47" s="138"/>
      <c r="R47" s="130"/>
      <c r="S47" s="123"/>
      <c r="T47" s="101"/>
      <c r="U47" s="130"/>
      <c r="V47" s="101"/>
      <c r="W47" s="101"/>
      <c r="X47" s="102"/>
      <c r="Y47" s="103"/>
      <c r="Z47" s="101"/>
      <c r="AA47" s="101"/>
      <c r="AB47" s="101"/>
      <c r="AC47" s="101"/>
      <c r="AD47" s="101"/>
    </row>
    <row r="48" spans="1:30" x14ac:dyDescent="0.2">
      <c r="A48" s="124"/>
      <c r="B48" s="28" t="str">
        <f>IF(OR($C$16="s",$C$16="sj"),B$16,"")</f>
        <v/>
      </c>
      <c r="C48" s="152" t="str">
        <f>IF(OR($C$16="s",$C$16="sj"),C$16,"")</f>
        <v/>
      </c>
      <c r="D48" s="28">
        <f>IF(OR($C$16="s",$C$16="sj"),D$16,0)</f>
        <v>0</v>
      </c>
      <c r="E48" s="29">
        <f>IF(OR($C$16="s",$C$16="sj"),E$16,0)</f>
        <v>0</v>
      </c>
      <c r="F48" s="29">
        <f>IF(OR($C$16="s",$C$16="sj"),F$16,0)</f>
        <v>0</v>
      </c>
      <c r="G48" s="29">
        <f>IF(OR($C$16="s",$C$16="sj"),G$16,0)</f>
        <v>0</v>
      </c>
      <c r="H48" s="38">
        <f>IF(OR($C$16="s",$C$16="sj"),H$16,0)</f>
        <v>0</v>
      </c>
      <c r="I48" s="296">
        <f>SUM(LARGE(D48:H48,{1}))</f>
        <v>0</v>
      </c>
      <c r="J48" s="273">
        <f t="shared" si="8"/>
        <v>3</v>
      </c>
      <c r="M48" s="101"/>
      <c r="N48" s="105"/>
      <c r="O48" s="105"/>
      <c r="P48" s="105"/>
      <c r="Q48" s="139"/>
      <c r="R48" s="131"/>
      <c r="S48" s="124"/>
      <c r="T48" s="105"/>
      <c r="U48" s="131"/>
      <c r="V48" s="105"/>
      <c r="W48" s="105"/>
      <c r="X48" s="105"/>
      <c r="Y48" s="105"/>
      <c r="Z48" s="105"/>
      <c r="AA48" s="105"/>
      <c r="AB48" s="105"/>
      <c r="AC48" s="105"/>
      <c r="AD48" s="105"/>
    </row>
    <row r="49" spans="1:30" x14ac:dyDescent="0.2">
      <c r="A49" s="124"/>
      <c r="B49" s="28" t="str">
        <f>IF(OR($C$18="s",$C$18="sj"),B$18,"")</f>
        <v/>
      </c>
      <c r="C49" s="152" t="str">
        <f>IF(OR($C$18="s",$C$18="sj"),C$18,"")</f>
        <v/>
      </c>
      <c r="D49" s="28">
        <f>IF(OR($C$18="s",$C$18="sj"),D$18,0)</f>
        <v>0</v>
      </c>
      <c r="E49" s="29">
        <f>IF(OR($C$18="s",$C$18="sj"),E$18,0)</f>
        <v>0</v>
      </c>
      <c r="F49" s="29">
        <f>IF(OR($C$18="s",$C$18="sj"),F$18,0)</f>
        <v>0</v>
      </c>
      <c r="G49" s="29">
        <f>IF(OR($C$18="s",$C$18="sj"),G$18,0)</f>
        <v>0</v>
      </c>
      <c r="H49" s="38">
        <f>IF(OR($C$18="s",$C$18="sj"),H$18,0)</f>
        <v>0</v>
      </c>
      <c r="I49" s="296">
        <f>SUM(LARGE(D49:H49,{1}))</f>
        <v>0</v>
      </c>
      <c r="J49" s="273">
        <f t="shared" si="8"/>
        <v>3</v>
      </c>
      <c r="M49" s="105"/>
      <c r="N49" s="105"/>
      <c r="O49" s="105"/>
      <c r="P49" s="105"/>
      <c r="Q49" s="139"/>
      <c r="R49" s="131"/>
      <c r="S49" s="124"/>
      <c r="T49" s="105"/>
      <c r="U49" s="131"/>
      <c r="V49" s="105"/>
      <c r="W49" s="105"/>
      <c r="X49" s="105"/>
      <c r="Y49" s="105"/>
      <c r="Z49" s="105"/>
      <c r="AA49" s="105"/>
      <c r="AB49" s="105"/>
      <c r="AC49" s="105"/>
      <c r="AD49" s="105"/>
    </row>
    <row r="50" spans="1:30" x14ac:dyDescent="0.2">
      <c r="A50" s="124"/>
      <c r="B50" s="28" t="str">
        <f>IF(OR($C$27="s",$C$27="sj"),B$27,"")</f>
        <v/>
      </c>
      <c r="C50" s="152" t="str">
        <f>IF(OR($C$27="s",$C$27="sj"),C$27,"")</f>
        <v/>
      </c>
      <c r="D50" s="28">
        <f>IF(OR($C$27="s",$C$27="sj"),D$27,0)</f>
        <v>0</v>
      </c>
      <c r="E50" s="29">
        <f>IF(OR($C$27="s",$C$27="sj"),E$27,0)</f>
        <v>0</v>
      </c>
      <c r="F50" s="29">
        <f>IF(OR($C$27="s",$C$27="sj"),F$27,0)</f>
        <v>0</v>
      </c>
      <c r="G50" s="29">
        <f>IF(OR($C$27="s",$C$27="sj"),G$27,0)</f>
        <v>0</v>
      </c>
      <c r="H50" s="38">
        <f>IF(OR($C$27="s",$C$27="sj"),H$27,0)</f>
        <v>0</v>
      </c>
      <c r="I50" s="296">
        <f>SUM(LARGE(D50:H50,{1}))</f>
        <v>0</v>
      </c>
      <c r="J50" s="273">
        <f t="shared" si="8"/>
        <v>3</v>
      </c>
      <c r="K50" s="54"/>
      <c r="L50" s="54"/>
    </row>
    <row r="51" spans="1:30" x14ac:dyDescent="0.2">
      <c r="A51" s="124"/>
      <c r="B51" s="28" t="str">
        <f>IF(OR($C$28="s",$C$28="sj"),B$28,"")</f>
        <v/>
      </c>
      <c r="C51" s="152" t="str">
        <f>IF(OR($C$28="s",$C$28="sj"),C$28,"")</f>
        <v/>
      </c>
      <c r="D51" s="28">
        <f>IF(OR($C$28="s",$C$28="sj"),D$28,0)</f>
        <v>0</v>
      </c>
      <c r="E51" s="29">
        <f>IF(OR($C$28="s",$C$28="sj"),E$28,0)</f>
        <v>0</v>
      </c>
      <c r="F51" s="29">
        <f>IF(OR($C$28="s",$C$28="sj"),F$28,0)</f>
        <v>0</v>
      </c>
      <c r="G51" s="29">
        <f>IF(OR($C$28="s",$C$28="sj"),G$28,0)</f>
        <v>0</v>
      </c>
      <c r="H51" s="38">
        <f>IF(OR($C$28="s",$C$28="sj"),H$28,0)</f>
        <v>0</v>
      </c>
      <c r="I51" s="296">
        <f>SUM(LARGE(D51:H51,{1}))</f>
        <v>0</v>
      </c>
      <c r="J51" s="273">
        <f t="shared" si="8"/>
        <v>3</v>
      </c>
    </row>
    <row r="52" spans="1:30" x14ac:dyDescent="0.2">
      <c r="A52" s="124"/>
      <c r="B52" s="28" t="str">
        <f>IF(OR($C$12="s",$C$12="sj"),B$12,"")</f>
        <v/>
      </c>
      <c r="C52" s="152" t="str">
        <f>IF(OR($C$12="s",$C$12="sj"),C$12,"")</f>
        <v/>
      </c>
      <c r="D52" s="28">
        <f>IF(OR($C$12="s",$C$12="sj"),D$12,0)</f>
        <v>0</v>
      </c>
      <c r="E52" s="29">
        <f>IF(OR($C$12="s",$C$12="sj"),E$12,0)</f>
        <v>0</v>
      </c>
      <c r="F52" s="29">
        <f>IF(OR($C$12="s",$C$12="sj"),F$12,0)</f>
        <v>0</v>
      </c>
      <c r="G52" s="29">
        <f>IF(OR($C$12="s",$C$12="sj"),G$12,0)</f>
        <v>0</v>
      </c>
      <c r="H52" s="38">
        <f>IF(OR($C$12="s",$C$12="sj"),H$12,0)</f>
        <v>0</v>
      </c>
      <c r="I52" s="296">
        <f>SUM(LARGE(D52:H52,{1}))</f>
        <v>0</v>
      </c>
      <c r="J52" s="273">
        <f t="shared" si="8"/>
        <v>3</v>
      </c>
      <c r="M52" s="105"/>
      <c r="N52" s="101"/>
      <c r="O52" s="101"/>
      <c r="P52" s="101"/>
      <c r="Q52" s="138"/>
      <c r="R52" s="130"/>
      <c r="S52" s="123"/>
      <c r="T52" s="101"/>
      <c r="U52" s="130"/>
      <c r="V52" s="101"/>
      <c r="W52" s="101"/>
      <c r="X52" s="102"/>
      <c r="Y52" s="103"/>
      <c r="Z52" s="101"/>
      <c r="AA52" s="101"/>
      <c r="AB52" s="101"/>
      <c r="AC52" s="101"/>
      <c r="AD52" s="101"/>
    </row>
    <row r="53" spans="1:30" x14ac:dyDescent="0.2">
      <c r="A53" s="124"/>
      <c r="B53" s="28" t="str">
        <f>IF(OR($C$11="s",$C$11="sj"),B$11,"")</f>
        <v/>
      </c>
      <c r="C53" s="152" t="str">
        <f>IF(OR($C$11="s",$C$11="sj"),C$11,"")</f>
        <v/>
      </c>
      <c r="D53" s="28">
        <f>IF(OR($C$11="s",$C$11="sj"),D$11,0)</f>
        <v>0</v>
      </c>
      <c r="E53" s="29">
        <f>IF(OR($C$11="s",$C$11="sj"),E$11,0)</f>
        <v>0</v>
      </c>
      <c r="F53" s="29">
        <f>IF(OR($C$11="s",$C$11="sj"),F$11,0)</f>
        <v>0</v>
      </c>
      <c r="G53" s="29">
        <f>IF(OR($C$11="s",$C$11="sj"),G$11,0)</f>
        <v>0</v>
      </c>
      <c r="H53" s="38">
        <f>IF(OR($C$11="s",$C$11="sj"),H$11,0)</f>
        <v>0</v>
      </c>
      <c r="I53" s="296">
        <f>SUM(LARGE(D53:H53,{1}))</f>
        <v>0</v>
      </c>
      <c r="J53" s="273">
        <f t="shared" si="8"/>
        <v>3</v>
      </c>
      <c r="M53" s="105"/>
      <c r="N53" s="105"/>
      <c r="O53" s="105"/>
      <c r="P53" s="105"/>
      <c r="Q53" s="139"/>
      <c r="R53" s="131"/>
      <c r="S53" s="124"/>
      <c r="T53" s="104"/>
      <c r="U53" s="132"/>
      <c r="V53" s="105"/>
      <c r="W53" s="105"/>
      <c r="X53" s="105"/>
      <c r="Y53" s="105"/>
      <c r="Z53" s="105"/>
      <c r="AA53" s="105"/>
      <c r="AB53" s="105"/>
      <c r="AC53" s="105"/>
      <c r="AD53" s="105"/>
    </row>
    <row r="54" spans="1:30" x14ac:dyDescent="0.2">
      <c r="B54" s="28" t="str">
        <f>IF(OR($C$13="s",$C$13="sj"),B$13,"")</f>
        <v/>
      </c>
      <c r="C54" s="152" t="str">
        <f>IF(OR($C$13="s",$C$13="sj"),C$13,"")</f>
        <v/>
      </c>
      <c r="D54" s="28">
        <f>IF(OR($C$13="s",$C$13="sj"),D$13,0)</f>
        <v>0</v>
      </c>
      <c r="E54" s="29">
        <f>IF(OR($C$13="s",$C$13="sj"),E$13,0)</f>
        <v>0</v>
      </c>
      <c r="F54" s="29">
        <f>IF(OR($C$13="s",$C$13="sj"),F$13,0)</f>
        <v>0</v>
      </c>
      <c r="G54" s="29">
        <f>IF(OR($C$13="s",$C$13="sj"),G$13,0)</f>
        <v>0</v>
      </c>
      <c r="H54" s="38">
        <f>IF(OR($C$13="s",$C$13="sj"),H$13,0)</f>
        <v>0</v>
      </c>
      <c r="I54" s="296">
        <f>SUM(LARGE(D54:H54,{1}))</f>
        <v>0</v>
      </c>
      <c r="J54" s="273">
        <f t="shared" si="8"/>
        <v>3</v>
      </c>
      <c r="M54" s="105"/>
    </row>
    <row r="55" spans="1:30" x14ac:dyDescent="0.2">
      <c r="A55" s="124"/>
      <c r="B55" s="28" t="str">
        <f>IF(OR($C$29="s",$C$29="sj"),B$29,"")</f>
        <v/>
      </c>
      <c r="C55" s="152" t="str">
        <f>IF(OR($C$29="s",$C$29="sj"),C$29,"")</f>
        <v/>
      </c>
      <c r="D55" s="28">
        <f>IF(OR($C$29="s",$C$29="sj"),D$29,0)</f>
        <v>0</v>
      </c>
      <c r="E55" s="29">
        <f>IF(OR($C$29="s",$C$29="sj"),E$29,0)</f>
        <v>0</v>
      </c>
      <c r="F55" s="29">
        <f>IF(OR($C$29="s",$C$29="sj"),F$29,0)</f>
        <v>0</v>
      </c>
      <c r="G55" s="29">
        <f>IF(OR($C$29="s",$C$29="sj"),G$29,0)</f>
        <v>0</v>
      </c>
      <c r="H55" s="38">
        <f>IF(OR($C$29="s",$C$29="sj"),H$29,0)</f>
        <v>0</v>
      </c>
      <c r="I55" s="296">
        <f>SUM(LARGE(D55:H55,{1}))</f>
        <v>0</v>
      </c>
      <c r="J55" s="273">
        <f t="shared" si="8"/>
        <v>3</v>
      </c>
      <c r="K55" s="54"/>
      <c r="L55" s="54"/>
      <c r="O55" s="53"/>
      <c r="Q55" s="140"/>
      <c r="R55" s="129"/>
      <c r="T55" s="1"/>
    </row>
    <row r="56" spans="1:30" x14ac:dyDescent="0.2">
      <c r="A56" s="124"/>
      <c r="B56" s="28" t="str">
        <f>IF(OR($C$30="s",$C$30="sj"),B$30,"")</f>
        <v/>
      </c>
      <c r="C56" s="152" t="str">
        <f>IF(OR($C$30="s",$C$30="sj"),C$30,"")</f>
        <v/>
      </c>
      <c r="D56" s="28">
        <f>IF(OR($C$30="s",$C$30="sj"),D$30,0)</f>
        <v>0</v>
      </c>
      <c r="E56" s="29">
        <f>IF(OR($C$30="s",$C$30="sj"),E$30,0)</f>
        <v>0</v>
      </c>
      <c r="F56" s="29">
        <f>IF(OR($C$30="s",$C$30="sj"),F$30,0)</f>
        <v>0</v>
      </c>
      <c r="G56" s="29">
        <f>IF(OR($C$30="s",$C$30="sj"),G$30,0)</f>
        <v>0</v>
      </c>
      <c r="H56" s="38">
        <f>IF(OR($C$30="s",$C$30="sj"),H$30,0)</f>
        <v>0</v>
      </c>
      <c r="I56" s="296">
        <f>SUM(LARGE(D56:H56,{1}))</f>
        <v>0</v>
      </c>
      <c r="J56" s="273">
        <f t="shared" si="8"/>
        <v>3</v>
      </c>
      <c r="K56" s="54"/>
      <c r="L56" s="54"/>
    </row>
    <row r="57" spans="1:30" x14ac:dyDescent="0.2">
      <c r="A57" s="124"/>
      <c r="B57" s="28" t="str">
        <f>IF(OR($C$31="s",$C$31="sj"),B$31,"")</f>
        <v/>
      </c>
      <c r="C57" s="152" t="str">
        <f>IF(OR($C$31="s",$C$31="sj"),C$31,"")</f>
        <v/>
      </c>
      <c r="D57" s="28">
        <f>IF(OR($C$31="s",$C$31="sj"),D$31,0)</f>
        <v>0</v>
      </c>
      <c r="E57" s="29">
        <f>IF(OR($C$31="s",$C$31="sj"),E$31,0)</f>
        <v>0</v>
      </c>
      <c r="F57" s="29">
        <f>IF(OR($C$31="s",$C$31="sj"),F$31,0)</f>
        <v>0</v>
      </c>
      <c r="G57" s="29">
        <f>IF(OR($C$31="s",$C$31="sj"),G$31,0)</f>
        <v>0</v>
      </c>
      <c r="H57" s="38">
        <f>IF(OR($C$31="s",$C$31="sj"),H$31,0)</f>
        <v>0</v>
      </c>
      <c r="I57" s="296">
        <f>SUM(LARGE(D57:H57,{1}))</f>
        <v>0</v>
      </c>
      <c r="J57" s="273">
        <f t="shared" si="8"/>
        <v>3</v>
      </c>
      <c r="K57" s="54"/>
      <c r="L57" s="54"/>
      <c r="O57" s="53"/>
      <c r="Q57" s="140"/>
      <c r="R57" s="129"/>
      <c r="T57" s="1"/>
    </row>
    <row r="58" spans="1:30" x14ac:dyDescent="0.2">
      <c r="A58" s="124"/>
      <c r="B58" s="28" t="str">
        <f>IF(OR($C$10="s",$C$10="sj"),B$10,"")</f>
        <v/>
      </c>
      <c r="C58" s="152" t="str">
        <f>IF(OR($C$10="s",$C$10="sj"),C$10,"")</f>
        <v/>
      </c>
      <c r="D58" s="28">
        <f>IF(OR($C$10="s",$C$10="sj"),D$10,0)</f>
        <v>0</v>
      </c>
      <c r="E58" s="29">
        <f>IF(OR($C$10="s",$C$10="sj"),E$10,0)</f>
        <v>0</v>
      </c>
      <c r="F58" s="29">
        <f>IF(OR($C$10="s",$C$10="sj"),F$10,0)</f>
        <v>0</v>
      </c>
      <c r="G58" s="29">
        <f>IF(OR($C$10="s",$C$10="sj"),G$10,0)</f>
        <v>0</v>
      </c>
      <c r="H58" s="38">
        <f>IF(OR($C$10="s",$C$10="sj"),H$10,0)</f>
        <v>0</v>
      </c>
      <c r="I58" s="296">
        <f>SUM(LARGE(D58:H58,{1}))</f>
        <v>0</v>
      </c>
      <c r="J58" s="273">
        <f t="shared" si="8"/>
        <v>3</v>
      </c>
      <c r="M58" s="105"/>
      <c r="N58" s="105"/>
      <c r="O58" s="105"/>
      <c r="P58" s="105"/>
      <c r="Q58" s="139"/>
      <c r="R58" s="131"/>
      <c r="S58" s="124"/>
      <c r="T58" s="105"/>
      <c r="U58" s="131"/>
      <c r="V58" s="105"/>
      <c r="W58" s="105"/>
      <c r="X58" s="105"/>
      <c r="Y58" s="105"/>
      <c r="Z58" s="105"/>
      <c r="AA58" s="105"/>
      <c r="AB58" s="105"/>
      <c r="AC58" s="105"/>
      <c r="AD58" s="105"/>
    </row>
    <row r="59" spans="1:30" x14ac:dyDescent="0.2">
      <c r="A59" s="124"/>
      <c r="B59" s="28" t="str">
        <f>IF(OR($C$14="s",$C$14="sj"),B$14,"")</f>
        <v/>
      </c>
      <c r="C59" s="152" t="str">
        <f>IF(OR($C$14="s",$C$14="sj"),C$14,"")</f>
        <v/>
      </c>
      <c r="D59" s="28">
        <f>IF(OR($C$14="s",$C$14="sj"),D$14,0)</f>
        <v>0</v>
      </c>
      <c r="E59" s="29">
        <f>IF(OR($C$14="s",$C$14="sj"),E$14,0)</f>
        <v>0</v>
      </c>
      <c r="F59" s="29">
        <f>IF(OR($C$14="s",$C$14="sj"),F$14,0)</f>
        <v>0</v>
      </c>
      <c r="G59" s="29">
        <f>IF(OR($C$14="s",$C$14="sj"),G$14,0)</f>
        <v>0</v>
      </c>
      <c r="H59" s="38">
        <f>IF(OR($C$14="s",$C$14="sj"),H$14,0)</f>
        <v>0</v>
      </c>
      <c r="I59" s="296">
        <f>SUM(LARGE(D59:H59,{1}))</f>
        <v>0</v>
      </c>
      <c r="J59" s="273">
        <f t="shared" si="8"/>
        <v>3</v>
      </c>
      <c r="M59" s="105"/>
      <c r="O59" s="56"/>
      <c r="Q59" s="140"/>
      <c r="R59" s="132"/>
      <c r="S59" s="56"/>
      <c r="T59" s="1"/>
    </row>
    <row r="60" spans="1:30" x14ac:dyDescent="0.2">
      <c r="A60" s="124"/>
      <c r="B60" s="28" t="str">
        <f>IF(OR($C$9="s",$C$9="sj"),B$9,"")</f>
        <v/>
      </c>
      <c r="C60" s="152" t="str">
        <f>IF(OR($C$9="s",$C$9="sj"),C$9,"")</f>
        <v/>
      </c>
      <c r="D60" s="28">
        <f>IF(OR($C$9="s",$C$9="sj"),D$9,0)</f>
        <v>0</v>
      </c>
      <c r="E60" s="29">
        <f>IF(OR($C$9="s",$C$9="sj"),E$9,0)</f>
        <v>0</v>
      </c>
      <c r="F60" s="29">
        <f>IF(OR($C$9="s",$C$9="sj"),F$9,0)</f>
        <v>0</v>
      </c>
      <c r="G60" s="29">
        <f>IF(OR($C$9="s",$C$9="sj"),G$9,0)</f>
        <v>0</v>
      </c>
      <c r="H60" s="38">
        <f>IF(OR($C$9="s",$C$9="sj"),H$9,0)</f>
        <v>0</v>
      </c>
      <c r="I60" s="296">
        <f>SUM(LARGE(D60:H60,{1}))</f>
        <v>0</v>
      </c>
      <c r="J60" s="273">
        <f t="shared" si="8"/>
        <v>3</v>
      </c>
      <c r="M60" s="105"/>
      <c r="O60" s="53"/>
      <c r="Q60" s="140"/>
      <c r="R60" s="132"/>
      <c r="S60" s="56"/>
      <c r="T60" s="1"/>
    </row>
    <row r="61" spans="1:30" ht="13.5" thickBot="1" x14ac:dyDescent="0.25">
      <c r="A61" s="124"/>
      <c r="B61" s="41" t="str">
        <f>IF(OR($C$8="s",$C$8="sj"),B$8,"")</f>
        <v/>
      </c>
      <c r="C61" s="153" t="str">
        <f>IF(OR($C$8="s",$C$8="sj"),C$8,"")</f>
        <v/>
      </c>
      <c r="D61" s="41">
        <f>IF(OR($C$8="s",$C$8="sj"),D$8,0)</f>
        <v>0</v>
      </c>
      <c r="E61" s="42">
        <f>IF(OR($C$8="s",$C$8="sj"),E$8,0)</f>
        <v>0</v>
      </c>
      <c r="F61" s="42">
        <f>IF(OR($C$8="s",$C$8="sj"),F$8,0)</f>
        <v>0</v>
      </c>
      <c r="G61" s="42">
        <f>IF(OR($C$8="s",$C$8="sj"),G$8,0)</f>
        <v>0</v>
      </c>
      <c r="H61" s="43">
        <f>IF(OR($C$8="s",$C$8="sj"),H$8,0)</f>
        <v>0</v>
      </c>
      <c r="I61" s="297">
        <f>SUM(LARGE(D61:H61,{1}))</f>
        <v>0</v>
      </c>
      <c r="J61" s="274">
        <f t="shared" si="8"/>
        <v>3</v>
      </c>
      <c r="M61" s="105"/>
      <c r="O61" s="53"/>
      <c r="Q61" s="140"/>
      <c r="R61" s="129"/>
      <c r="T61" s="1"/>
    </row>
    <row r="64" spans="1:30" ht="13.5" thickBot="1" x14ac:dyDescent="0.25"/>
    <row r="65" spans="2:10" x14ac:dyDescent="0.2">
      <c r="B65" s="6" t="s">
        <v>410</v>
      </c>
      <c r="C65" s="8"/>
      <c r="D65" s="146"/>
      <c r="E65" s="7"/>
      <c r="F65" s="7"/>
      <c r="G65" s="7"/>
      <c r="H65" s="7"/>
      <c r="I65" s="142"/>
      <c r="J65" s="272"/>
    </row>
    <row r="66" spans="2:10" x14ac:dyDescent="0.2">
      <c r="B66" s="9" t="s">
        <v>1</v>
      </c>
      <c r="C66" s="10"/>
      <c r="D66" s="147" t="str">
        <f t="shared" ref="D66:G66" si="9">D36</f>
        <v>Swingking</v>
      </c>
      <c r="E66" s="147" t="str">
        <f t="shared" si="9"/>
        <v>TheFreak</v>
      </c>
      <c r="F66" s="147" t="str">
        <f t="shared" si="9"/>
        <v>Brande</v>
      </c>
      <c r="G66" s="147" t="str">
        <f t="shared" si="9"/>
        <v>SwingingDK</v>
      </c>
      <c r="H66" s="147" t="str">
        <f>H36</f>
        <v>Djurs</v>
      </c>
      <c r="I66" s="162" t="s">
        <v>42</v>
      </c>
      <c r="J66" s="273" t="s">
        <v>15</v>
      </c>
    </row>
    <row r="67" spans="2:10" ht="13.5" thickBot="1" x14ac:dyDescent="0.25">
      <c r="B67" s="22"/>
      <c r="C67" s="149"/>
      <c r="D67" s="375">
        <f>D7</f>
        <v>43204</v>
      </c>
      <c r="E67" s="375">
        <f t="shared" ref="E67:H67" si="10">E7</f>
        <v>43218</v>
      </c>
      <c r="F67" s="375">
        <f t="shared" si="10"/>
        <v>43253</v>
      </c>
      <c r="G67" s="375">
        <f t="shared" si="10"/>
        <v>43337</v>
      </c>
      <c r="H67" s="375">
        <f t="shared" si="10"/>
        <v>43351</v>
      </c>
      <c r="I67" s="163"/>
      <c r="J67" s="414"/>
    </row>
    <row r="68" spans="2:10" x14ac:dyDescent="0.2">
      <c r="B68" s="30" t="str">
        <f>IF(OR($C$14="j",$C$14="sj"),B$14,"")</f>
        <v>Tobias Sonne</v>
      </c>
      <c r="C68" s="151" t="str">
        <f>IF(OR($C$14="j",$C$14="sj"),C$14,"")</f>
        <v>j</v>
      </c>
      <c r="D68" s="30">
        <f>IF(OR($C$14="j",$C$14="sj"),D$14,0)</f>
        <v>0.89549999999999996</v>
      </c>
      <c r="E68" s="31">
        <f>IF(OR($C$14="j",$C$14="sj"),E$14,0)</f>
        <v>0.91969999999999996</v>
      </c>
      <c r="F68" s="31">
        <f>IF(OR($C$14="j",$C$14="sj"),F$14,0)</f>
        <v>0.9899</v>
      </c>
      <c r="G68" s="31">
        <f>IF(OR($C$14="j",$C$14="sj"),G$14,0)</f>
        <v>0.77282608695652177</v>
      </c>
      <c r="H68" s="51">
        <f>IF(OR($C$14="j",$C$14="sj"),H$14,0)</f>
        <v>0</v>
      </c>
      <c r="I68" s="295">
        <f>SUM(LARGE(D68:H68,{1}))</f>
        <v>0.9899</v>
      </c>
      <c r="J68" s="272">
        <f t="shared" ref="J68:J91" si="11">RANK(I68,$I$68:$I$91)</f>
        <v>1</v>
      </c>
    </row>
    <row r="69" spans="2:10" x14ac:dyDescent="0.2">
      <c r="B69" s="28" t="str">
        <f>IF(OR($C$15="j",$C$15="sj"),B$15,"")</f>
        <v/>
      </c>
      <c r="C69" s="152" t="str">
        <f>IF(OR($C$15="j",$C$15="sj"),C$15,"")</f>
        <v/>
      </c>
      <c r="D69" s="28">
        <f>IF(OR($C$15="j",$C$15="sj"),D$15,0)</f>
        <v>0</v>
      </c>
      <c r="E69" s="29">
        <f>IF(OR($C$15="j",$C$15="sj"),E$15,0)</f>
        <v>0</v>
      </c>
      <c r="F69" s="29">
        <f>IF(OR($C$15="j",$C$15="sj"),F$15,0)</f>
        <v>0</v>
      </c>
      <c r="G69" s="29">
        <f>IF(OR($C$15="j",$C$15="sj"),G$15,0)</f>
        <v>0</v>
      </c>
      <c r="H69" s="38">
        <f>IF(OR($C$15="j",$C$15="sj"),H$15,0)</f>
        <v>0</v>
      </c>
      <c r="I69" s="296">
        <f>SUM(LARGE(D69:H69,{1}))</f>
        <v>0</v>
      </c>
      <c r="J69" s="273">
        <f t="shared" si="11"/>
        <v>2</v>
      </c>
    </row>
    <row r="70" spans="2:10" x14ac:dyDescent="0.2">
      <c r="B70" s="28" t="str">
        <f>IF(OR($C$17="j",$C$17="sj"),B$17,"")</f>
        <v/>
      </c>
      <c r="C70" s="152" t="str">
        <f>IF(OR($C$17="j",$C$17="sj"),C$17,"")</f>
        <v/>
      </c>
      <c r="D70" s="28">
        <f>IF(OR($C$17="j",$C$17="sj"),D$17,0)</f>
        <v>0</v>
      </c>
      <c r="E70" s="29">
        <f>IF(OR($C$17="j",$C$17="sj"),E$17,0)</f>
        <v>0</v>
      </c>
      <c r="F70" s="29">
        <f>IF(OR($C$17="j",$C$17="sj"),F$17,0)</f>
        <v>0</v>
      </c>
      <c r="G70" s="29">
        <f>IF(OR($C$17="j",$C$17="sj"),G$17,0)</f>
        <v>0</v>
      </c>
      <c r="H70" s="38">
        <f>IF(OR($C$17="j",$C$17="sj"),H$17,0)</f>
        <v>0</v>
      </c>
      <c r="I70" s="296">
        <f>SUM(LARGE(D70:H70,{1}))</f>
        <v>0</v>
      </c>
      <c r="J70" s="273">
        <f t="shared" si="11"/>
        <v>2</v>
      </c>
    </row>
    <row r="71" spans="2:10" x14ac:dyDescent="0.2">
      <c r="B71" s="28" t="str">
        <f>IF(OR($C$18="j",$C$18="sj"),B$18,"")</f>
        <v/>
      </c>
      <c r="C71" s="152" t="str">
        <f>IF(OR($C$18="j",$C$18="sj"),C$18,"")</f>
        <v/>
      </c>
      <c r="D71" s="28">
        <f>IF(OR($C$18="j",$C$18="sj"),D$18,0)</f>
        <v>0</v>
      </c>
      <c r="E71" s="29">
        <f>IF(OR($C$18="j",$C$18="sj"),E$18,0)</f>
        <v>0</v>
      </c>
      <c r="F71" s="29">
        <f>IF(OR($C$18="j",$C$18="sj"),F$18,0)</f>
        <v>0</v>
      </c>
      <c r="G71" s="29">
        <f>IF(OR($C$18="j",$C$18="sj"),G$18,0)</f>
        <v>0</v>
      </c>
      <c r="H71" s="38">
        <f>IF(OR($C$18="j",$C$18="sj"),H$18,0)</f>
        <v>0</v>
      </c>
      <c r="I71" s="296">
        <f>SUM(LARGE(D71:H71,{1}))</f>
        <v>0</v>
      </c>
      <c r="J71" s="273">
        <f t="shared" si="11"/>
        <v>2</v>
      </c>
    </row>
    <row r="72" spans="2:10" x14ac:dyDescent="0.2">
      <c r="B72" s="28" t="str">
        <f>IF(OR($C$12="j",$C$12="sj"),B$12,"")</f>
        <v/>
      </c>
      <c r="C72" s="152" t="str">
        <f>IF(OR($C$12="j",$C$12="sj"),C$12,"")</f>
        <v/>
      </c>
      <c r="D72" s="28">
        <f>IF(OR($C$12="j",$C$12="sj"),D$12,0)</f>
        <v>0</v>
      </c>
      <c r="E72" s="29">
        <f>IF(OR($C$12="j",$C$12="sj"),E$12,0)</f>
        <v>0</v>
      </c>
      <c r="F72" s="29">
        <f>IF(OR($C$12="j",$C$12="sj"),F$12,0)</f>
        <v>0</v>
      </c>
      <c r="G72" s="29">
        <f>IF(OR($C$12="j",$C$12="sj"),G$12,0)</f>
        <v>0</v>
      </c>
      <c r="H72" s="38">
        <f>IF(OR($C$12="j",$C$12="sj"),H$12,0)</f>
        <v>0</v>
      </c>
      <c r="I72" s="296">
        <f>SUM(LARGE(D72:H72,{1}))</f>
        <v>0</v>
      </c>
      <c r="J72" s="273">
        <f t="shared" si="11"/>
        <v>2</v>
      </c>
    </row>
    <row r="73" spans="2:10" x14ac:dyDescent="0.2">
      <c r="B73" s="28" t="str">
        <f>IF(OR($C$16="j",$C$16="sj"),B$16,"")</f>
        <v/>
      </c>
      <c r="C73" s="152" t="str">
        <f>IF(OR($C$16="j",$C$16="sj"),C$16,"")</f>
        <v/>
      </c>
      <c r="D73" s="28">
        <f>IF(OR($C$16="j",$C$16="sj"),D$16,0)</f>
        <v>0</v>
      </c>
      <c r="E73" s="29">
        <f>IF(OR($C$16="j",$C$16="sj"),E$16,0)</f>
        <v>0</v>
      </c>
      <c r="F73" s="29">
        <f>IF(OR($C$16="j",$C$16="sj"),F$16,0)</f>
        <v>0</v>
      </c>
      <c r="G73" s="29">
        <f>IF(OR($C$16="j",$C$16="sj"),G$16,0)</f>
        <v>0</v>
      </c>
      <c r="H73" s="38">
        <f>IF(OR($C$16="j",$C$16="sj"),H$16,0)</f>
        <v>0</v>
      </c>
      <c r="I73" s="296">
        <f>SUM(LARGE(D73:H73,{1}))</f>
        <v>0</v>
      </c>
      <c r="J73" s="273">
        <f t="shared" si="11"/>
        <v>2</v>
      </c>
    </row>
    <row r="74" spans="2:10" x14ac:dyDescent="0.2">
      <c r="B74" s="28" t="str">
        <f>IF(OR($C$13="j",$C$13="sj"),B$13,"")</f>
        <v/>
      </c>
      <c r="C74" s="152" t="str">
        <f>IF(OR($C$13="j",$C$13="sj"),C$13,"")</f>
        <v/>
      </c>
      <c r="D74" s="28">
        <f>IF(OR($C$13="j",$C$13="sj"),D$13,0)</f>
        <v>0</v>
      </c>
      <c r="E74" s="29">
        <f>IF(OR($C$13="j",$C$13="sj"),E$13,0)</f>
        <v>0</v>
      </c>
      <c r="F74" s="29">
        <f>IF(OR($C$13="j",$C$13="sj"),F$13,0)</f>
        <v>0</v>
      </c>
      <c r="G74" s="29">
        <f>IF(OR($C$13="j",$C$13="sj"),G$13,0)</f>
        <v>0</v>
      </c>
      <c r="H74" s="38">
        <f>IF(OR($C$13="j",$C$13="sj"),H$13,0)</f>
        <v>0</v>
      </c>
      <c r="I74" s="296">
        <f>SUM(LARGE(D74:H74,{1}))</f>
        <v>0</v>
      </c>
      <c r="J74" s="273">
        <f t="shared" si="11"/>
        <v>2</v>
      </c>
    </row>
    <row r="75" spans="2:10" x14ac:dyDescent="0.2">
      <c r="B75" s="28" t="str">
        <f>IF(OR($C$21="j",$C$21="sj"),B$21,"")</f>
        <v/>
      </c>
      <c r="C75" s="152" t="str">
        <f>IF(OR($C$21="j",$C$21="sj"),C$21,"")</f>
        <v/>
      </c>
      <c r="D75" s="28">
        <f>IF(OR($C$21="j",$C$21="sj"),D$21,0)</f>
        <v>0</v>
      </c>
      <c r="E75" s="29">
        <f>IF(OR($C$21="j",$C$21="sj"),E$21,0)</f>
        <v>0</v>
      </c>
      <c r="F75" s="29">
        <f>IF(OR($C$21="j",$C$21="sj"),F$21,0)</f>
        <v>0</v>
      </c>
      <c r="G75" s="29">
        <f>IF(OR($C$21="j",$C$21="sj"),G$21,0)</f>
        <v>0</v>
      </c>
      <c r="H75" s="38">
        <f>IF(OR($C$21="j",$C$21="sj"),H$21,0)</f>
        <v>0</v>
      </c>
      <c r="I75" s="296">
        <f>SUM(LARGE(D75:H75,{1}))</f>
        <v>0</v>
      </c>
      <c r="J75" s="273">
        <f t="shared" si="11"/>
        <v>2</v>
      </c>
    </row>
    <row r="76" spans="2:10" x14ac:dyDescent="0.2">
      <c r="B76" s="28" t="str">
        <f>IF(OR($C$22="j",$C$22="sj"),B$22,"")</f>
        <v/>
      </c>
      <c r="C76" s="152" t="str">
        <f>IF(OR($C$22="j",$C$22="sj"),C$22,"")</f>
        <v/>
      </c>
      <c r="D76" s="28">
        <f>IF(OR($C$22="j",$C$22="sj"),D$22,0)</f>
        <v>0</v>
      </c>
      <c r="E76" s="29">
        <f>IF(OR($C$22="j",$C$22="sj"),E$22,0)</f>
        <v>0</v>
      </c>
      <c r="F76" s="29">
        <f>IF(OR($C$22="j",$C$22="sj"),F$22,0)</f>
        <v>0</v>
      </c>
      <c r="G76" s="29">
        <f>IF(OR($C$22="j",$C$22="sj"),G$22,0)</f>
        <v>0</v>
      </c>
      <c r="H76" s="38">
        <f>IF(OR($C$22="j",$C$22="sj"),H$22,0)</f>
        <v>0</v>
      </c>
      <c r="I76" s="296">
        <f>SUM(LARGE(D76:H76,{1}))</f>
        <v>0</v>
      </c>
      <c r="J76" s="273">
        <f t="shared" si="11"/>
        <v>2</v>
      </c>
    </row>
    <row r="77" spans="2:10" x14ac:dyDescent="0.2">
      <c r="B77" s="28" t="str">
        <f>IF(OR($C$23="j",$C$23="sj"),B$23,"")</f>
        <v/>
      </c>
      <c r="C77" s="152" t="str">
        <f>IF(OR($C$23="j",$C$23="sj"),C$23,"")</f>
        <v/>
      </c>
      <c r="D77" s="28">
        <f>IF(OR($C$23="j",$C$23="sj"),D$23,0)</f>
        <v>0</v>
      </c>
      <c r="E77" s="29">
        <f>IF(OR($C$23="j",$C$23="sj"),E$23,0)</f>
        <v>0</v>
      </c>
      <c r="F77" s="29">
        <f>IF(OR($C$23="j",$C$23="sj"),F$23,0)</f>
        <v>0</v>
      </c>
      <c r="G77" s="29">
        <f>IF(OR($C$23="j",$C$23="sj"),G$23,0)</f>
        <v>0</v>
      </c>
      <c r="H77" s="38">
        <f>IF(OR($C$23="j",$C$23="sj"),H$23,0)</f>
        <v>0</v>
      </c>
      <c r="I77" s="296">
        <f>SUM(LARGE(D77:H77,{1}))</f>
        <v>0</v>
      </c>
      <c r="J77" s="273">
        <f t="shared" si="11"/>
        <v>2</v>
      </c>
    </row>
    <row r="78" spans="2:10" x14ac:dyDescent="0.2">
      <c r="B78" s="28" t="str">
        <f>IF(OR($C$20="j",$C$20="sj"),B$20,"")</f>
        <v/>
      </c>
      <c r="C78" s="152" t="str">
        <f>IF(OR($C$20="j",$C$20="sj"),C$20,"")</f>
        <v/>
      </c>
      <c r="D78" s="28">
        <f>IF(OR($C$20="j",$C$20="sj"),D$20,0)</f>
        <v>0</v>
      </c>
      <c r="E78" s="29">
        <f>IF(OR($C$20="j",$C$20="sj"),E$20,0)</f>
        <v>0</v>
      </c>
      <c r="F78" s="29">
        <f>IF(OR($C$20="j",$C$20="sj"),F$20,0)</f>
        <v>0</v>
      </c>
      <c r="G78" s="29">
        <f>IF(OR($C$20="j",$C$20="sj"),G$20,0)</f>
        <v>0</v>
      </c>
      <c r="H78" s="38">
        <f>IF(OR($C$20="j",$C$20="sj"),H$20,0)</f>
        <v>0</v>
      </c>
      <c r="I78" s="296">
        <f>SUM(LARGE(D78:H78,{1}))</f>
        <v>0</v>
      </c>
      <c r="J78" s="273">
        <f t="shared" si="11"/>
        <v>2</v>
      </c>
    </row>
    <row r="79" spans="2:10" x14ac:dyDescent="0.2">
      <c r="B79" s="28" t="str">
        <f>IF(OR($C$24="j",$C$24="sj"),B$24,"")</f>
        <v/>
      </c>
      <c r="C79" s="152" t="str">
        <f>IF(OR($C$24="j",$C$24="sj"),C$24,"")</f>
        <v/>
      </c>
      <c r="D79" s="28">
        <f>IF(OR($C$24="j",$C$24="sj"),D$24,0)</f>
        <v>0</v>
      </c>
      <c r="E79" s="29">
        <f>IF(OR($C$24="j",$C$24="sj"),E$24,0)</f>
        <v>0</v>
      </c>
      <c r="F79" s="29">
        <f>IF(OR($C$24="j",$C$24="sj"),F$24,0)</f>
        <v>0</v>
      </c>
      <c r="G79" s="29">
        <f>IF(OR($C$24="j",$C$24="sj"),G$24,0)</f>
        <v>0</v>
      </c>
      <c r="H79" s="38">
        <f>IF(OR($C$24="j",$C$24="sj"),H$24,0)</f>
        <v>0</v>
      </c>
      <c r="I79" s="296">
        <f>SUM(LARGE(D79:H79,{1}))</f>
        <v>0</v>
      </c>
      <c r="J79" s="273">
        <f t="shared" si="11"/>
        <v>2</v>
      </c>
    </row>
    <row r="80" spans="2:10" x14ac:dyDescent="0.2">
      <c r="B80" s="28" t="str">
        <f>IF(OR($C$19="j",$C$19="sj"),B$19,"")</f>
        <v/>
      </c>
      <c r="C80" s="152" t="str">
        <f>IF(OR($C$19="j",$C$19="sj"),C$19,"")</f>
        <v/>
      </c>
      <c r="D80" s="28">
        <f>IF(OR($C$19="j",$C$19="sj"),D$19,0)</f>
        <v>0</v>
      </c>
      <c r="E80" s="29">
        <f>IF(OR($C$19="j",$C$19="sj"),E$19,0)</f>
        <v>0</v>
      </c>
      <c r="F80" s="29">
        <f>IF(OR($C$19="j",$C$19="sj"),F$19,0)</f>
        <v>0</v>
      </c>
      <c r="G80" s="29">
        <f>IF(OR($C$19="j",$C$19="sj"),G$19,0)</f>
        <v>0</v>
      </c>
      <c r="H80" s="38">
        <f>IF(OR($C$19="j",$C$19="sj"),H$19,0)</f>
        <v>0</v>
      </c>
      <c r="I80" s="296">
        <f>SUM(LARGE(D80:H80,{1}))</f>
        <v>0</v>
      </c>
      <c r="J80" s="273">
        <f t="shared" si="11"/>
        <v>2</v>
      </c>
    </row>
    <row r="81" spans="2:10" x14ac:dyDescent="0.2">
      <c r="B81" s="28" t="str">
        <f>IF(OR($C$11="j",$C$11="sj"),B$11,"")</f>
        <v/>
      </c>
      <c r="C81" s="152" t="str">
        <f>IF(OR($C$11="j",$C$11="sj"),C$11,"")</f>
        <v/>
      </c>
      <c r="D81" s="28">
        <f>IF(OR($C$11="j",$C$11="sj"),D$11,0)</f>
        <v>0</v>
      </c>
      <c r="E81" s="29">
        <f>IF(OR($C$11="j",$C$11="sj"),E$11,0)</f>
        <v>0</v>
      </c>
      <c r="F81" s="29">
        <f>IF(OR($C$11="j",$C$11="sj"),F$11,0)</f>
        <v>0</v>
      </c>
      <c r="G81" s="29">
        <f>IF(OR($C$11="j",$C$11="sj"),G$11,0)</f>
        <v>0</v>
      </c>
      <c r="H81" s="38">
        <f>IF(OR($C$11="j",$C$11="sj"),H$11,0)</f>
        <v>0</v>
      </c>
      <c r="I81" s="296">
        <f>SUM(LARGE(D81:H81,{1}))</f>
        <v>0</v>
      </c>
      <c r="J81" s="273">
        <f t="shared" si="11"/>
        <v>2</v>
      </c>
    </row>
    <row r="82" spans="2:10" x14ac:dyDescent="0.2">
      <c r="B82" s="28" t="str">
        <f>IF(OR($C$25="j",$C$25="sj"),B$25,"")</f>
        <v/>
      </c>
      <c r="C82" s="152" t="str">
        <f>IF(OR($C$25="j",$C$25="sj"),C$25,"")</f>
        <v/>
      </c>
      <c r="D82" s="28">
        <f>IF(OR($C$25="j",$C$25="sj"),D$25,0)</f>
        <v>0</v>
      </c>
      <c r="E82" s="29">
        <f>IF(OR($C$25="j",$C$25="sj"),E$25,0)</f>
        <v>0</v>
      </c>
      <c r="F82" s="29">
        <f>IF(OR($C$25="j",$C$25="sj"),F$25,0)</f>
        <v>0</v>
      </c>
      <c r="G82" s="29">
        <f>IF(OR($C$25="j",$C$25="sj"),G$25,0)</f>
        <v>0</v>
      </c>
      <c r="H82" s="38">
        <f>IF(OR($C$25="j",$C$25="sj"),H$25,0)</f>
        <v>0</v>
      </c>
      <c r="I82" s="296">
        <f>SUM(LARGE(D82:H82,{1}))</f>
        <v>0</v>
      </c>
      <c r="J82" s="273">
        <f t="shared" si="11"/>
        <v>2</v>
      </c>
    </row>
    <row r="83" spans="2:10" x14ac:dyDescent="0.2">
      <c r="B83" s="28" t="str">
        <f>IF(OR($C$26="j",$C$26="sj"),B$26,"")</f>
        <v/>
      </c>
      <c r="C83" s="152" t="str">
        <f>IF(OR($C$26="j",$C$26="sj"),C$26,"")</f>
        <v/>
      </c>
      <c r="D83" s="28">
        <f>IF(OR($C$26="j",$C$26="sj"),D$26,0)</f>
        <v>0</v>
      </c>
      <c r="E83" s="29">
        <f>IF(OR($C$26="j",$C$26="sj"),E$26,0)</f>
        <v>0</v>
      </c>
      <c r="F83" s="29">
        <f>IF(OR($C$26="j",$C$26="sj"),F$26,0)</f>
        <v>0</v>
      </c>
      <c r="G83" s="29">
        <f>IF(OR($C$26="j",$C$26="sj"),G$26,0)</f>
        <v>0</v>
      </c>
      <c r="H83" s="38">
        <f>IF(OR($C$26="j",$C$26="sj"),H$26,0)</f>
        <v>0</v>
      </c>
      <c r="I83" s="296">
        <f>SUM(LARGE(D83:H83,{1}))</f>
        <v>0</v>
      </c>
      <c r="J83" s="273">
        <f t="shared" si="11"/>
        <v>2</v>
      </c>
    </row>
    <row r="84" spans="2:10" x14ac:dyDescent="0.2">
      <c r="B84" s="28" t="str">
        <f>IF(OR($C$27="j",$C$27="sj"),B$27,"")</f>
        <v/>
      </c>
      <c r="C84" s="152" t="str">
        <f>IF(OR($C$27="j",$C$27="sj"),C$27,"")</f>
        <v/>
      </c>
      <c r="D84" s="28">
        <f>IF(OR($C$27="j",$C$27="sj"),D$27,0)</f>
        <v>0</v>
      </c>
      <c r="E84" s="29">
        <f>IF(OR($C$27="j",$C$27="sj"),E$27,0)</f>
        <v>0</v>
      </c>
      <c r="F84" s="29">
        <f>IF(OR($C$27="j",$C$27="sj"),F$27,0)</f>
        <v>0</v>
      </c>
      <c r="G84" s="29">
        <f>IF(OR($C$27="j",$C$27="sj"),G$27,0)</f>
        <v>0</v>
      </c>
      <c r="H84" s="38">
        <f>IF(OR($C$27="j",$C$27="sj"),H$27,0)</f>
        <v>0</v>
      </c>
      <c r="I84" s="296">
        <f>SUM(LARGE(D84:H84,{1}))</f>
        <v>0</v>
      </c>
      <c r="J84" s="273">
        <f t="shared" si="11"/>
        <v>2</v>
      </c>
    </row>
    <row r="85" spans="2:10" x14ac:dyDescent="0.2">
      <c r="B85" s="28" t="str">
        <f>IF(OR($C$28="j",$C$28="sj"),B$28,"")</f>
        <v/>
      </c>
      <c r="C85" s="152" t="str">
        <f>IF(OR($C$28="j",$C$28="sj"),C$28,"")</f>
        <v/>
      </c>
      <c r="D85" s="28">
        <f>IF(OR($C$28="j",$C$28="sj"),D$28,0)</f>
        <v>0</v>
      </c>
      <c r="E85" s="29">
        <f>IF(OR($C$28="j",$C$28="sj"),E$28,0)</f>
        <v>0</v>
      </c>
      <c r="F85" s="29">
        <f>IF(OR($C$28="j",$C$28="sj"),F$28,0)</f>
        <v>0</v>
      </c>
      <c r="G85" s="29">
        <f>IF(OR($C$28="j",$C$28="sj"),G$28,0)</f>
        <v>0</v>
      </c>
      <c r="H85" s="38">
        <f>IF(OR($C$28="j",$C$28="sj"),H$28,0)</f>
        <v>0</v>
      </c>
      <c r="I85" s="296">
        <f>SUM(LARGE(D85:H85,{1}))</f>
        <v>0</v>
      </c>
      <c r="J85" s="273">
        <f t="shared" si="11"/>
        <v>2</v>
      </c>
    </row>
    <row r="86" spans="2:10" x14ac:dyDescent="0.2">
      <c r="B86" s="28" t="str">
        <f>IF(OR($C$29="j",$C$29="sj"),B$29,"")</f>
        <v/>
      </c>
      <c r="C86" s="152" t="str">
        <f>IF(OR($C$29="j",$C$29="sj"),C$29,"")</f>
        <v/>
      </c>
      <c r="D86" s="28">
        <f>IF(OR($C$29="j",$C$29="sj"),D$29,0)</f>
        <v>0</v>
      </c>
      <c r="E86" s="29">
        <f>IF(OR($C$29="j",$C$29="sj"),E$29,0)</f>
        <v>0</v>
      </c>
      <c r="F86" s="29">
        <f>IF(OR($C$29="j",$C$29="sj"),F$29,0)</f>
        <v>0</v>
      </c>
      <c r="G86" s="29">
        <f>IF(OR($C$29="j",$C$29="sj"),G$29,0)</f>
        <v>0</v>
      </c>
      <c r="H86" s="38">
        <f>IF(OR($C$29="j",$C$29="sj"),H$29,0)</f>
        <v>0</v>
      </c>
      <c r="I86" s="296">
        <f>SUM(LARGE(D86:H86,{1}))</f>
        <v>0</v>
      </c>
      <c r="J86" s="273">
        <f t="shared" si="11"/>
        <v>2</v>
      </c>
    </row>
    <row r="87" spans="2:10" x14ac:dyDescent="0.2">
      <c r="B87" s="28" t="str">
        <f>IF(OR($C$30="j",$C$30="sj"),B$30,"")</f>
        <v/>
      </c>
      <c r="C87" s="152" t="str">
        <f>IF(OR($C$30="j",$C$30="sj"),C$30,"")</f>
        <v/>
      </c>
      <c r="D87" s="28">
        <f>IF(OR($C$30="j",$C$30="sj"),D$30,0)</f>
        <v>0</v>
      </c>
      <c r="E87" s="29">
        <f>IF(OR($C$30="j",$C$30="sj"),E$30,0)</f>
        <v>0</v>
      </c>
      <c r="F87" s="29">
        <f>IF(OR($C$30="j",$C$30="sj"),F$30,0)</f>
        <v>0</v>
      </c>
      <c r="G87" s="29">
        <f>IF(OR($C$30="j",$C$30="sj"),G$30,0)</f>
        <v>0</v>
      </c>
      <c r="H87" s="38">
        <f>IF(OR($C$30="j",$C$30="sj"),H$30,0)</f>
        <v>0</v>
      </c>
      <c r="I87" s="296">
        <f>SUM(LARGE(D87:H87,{1}))</f>
        <v>0</v>
      </c>
      <c r="J87" s="273">
        <f t="shared" si="11"/>
        <v>2</v>
      </c>
    </row>
    <row r="88" spans="2:10" x14ac:dyDescent="0.2">
      <c r="B88" s="28" t="str">
        <f>IF(OR($C$31="j",$C$31="sj"),B$31,"")</f>
        <v/>
      </c>
      <c r="C88" s="152" t="str">
        <f>IF(OR($C$31="j",$C$31="sj"),C$31,"")</f>
        <v/>
      </c>
      <c r="D88" s="28">
        <f>IF(OR($C$31="j",$C$31="sj"),D$31,0)</f>
        <v>0</v>
      </c>
      <c r="E88" s="29">
        <f>IF(OR($C$31="j",$C$31="sj"),E$31,0)</f>
        <v>0</v>
      </c>
      <c r="F88" s="29">
        <f>IF(OR($C$31="j",$C$31="sj"),F$31,0)</f>
        <v>0</v>
      </c>
      <c r="G88" s="29">
        <f>IF(OR($C$31="j",$C$31="sj"),G$31,0)</f>
        <v>0</v>
      </c>
      <c r="H88" s="38">
        <f>IF(OR($C$31="j",$C$31="sj"),H$31,0)</f>
        <v>0</v>
      </c>
      <c r="I88" s="296">
        <f>SUM(LARGE(D88:H88,{1}))</f>
        <v>0</v>
      </c>
      <c r="J88" s="273">
        <f t="shared" si="11"/>
        <v>2</v>
      </c>
    </row>
    <row r="89" spans="2:10" x14ac:dyDescent="0.2">
      <c r="B89" s="28" t="str">
        <f>IF(OR($C$10="j",$C$10="sj"),B$10,"")</f>
        <v/>
      </c>
      <c r="C89" s="152" t="str">
        <f>IF(OR($C$10="j",$C$10="sj"),C$10,"")</f>
        <v/>
      </c>
      <c r="D89" s="28">
        <f>IF(OR($C$10="j",$C$10="sj"),D$10,0)</f>
        <v>0</v>
      </c>
      <c r="E89" s="29">
        <f>IF(OR($C$10="j",$C$10="sj"),E$10,0)</f>
        <v>0</v>
      </c>
      <c r="F89" s="29">
        <f>IF(OR($C$10="j",$C$10="sj"),F$10,0)</f>
        <v>0</v>
      </c>
      <c r="G89" s="29">
        <f>IF(OR($C$10="j",$C$10="sj"),G$10,0)</f>
        <v>0</v>
      </c>
      <c r="H89" s="38">
        <f>IF(OR($C$10="j",$C$10="sj"),H$10,0)</f>
        <v>0</v>
      </c>
      <c r="I89" s="296">
        <f>SUM(LARGE(D89:H89,{1}))</f>
        <v>0</v>
      </c>
      <c r="J89" s="273">
        <f t="shared" si="11"/>
        <v>2</v>
      </c>
    </row>
    <row r="90" spans="2:10" x14ac:dyDescent="0.2">
      <c r="B90" s="28" t="str">
        <f>IF(OR($C$9="j",$C$9="sj"),B$9,"")</f>
        <v/>
      </c>
      <c r="C90" s="152" t="str">
        <f>IF(OR($C$9="j",$C$9="sj"),C$9,"")</f>
        <v/>
      </c>
      <c r="D90" s="28">
        <f>IF(OR($C$9="j",$C$9="sj"),D$9,0)</f>
        <v>0</v>
      </c>
      <c r="E90" s="29">
        <f>IF(OR($C$9="j",$C$9="sj"),E$9,0)</f>
        <v>0</v>
      </c>
      <c r="F90" s="29">
        <f>IF(OR($C$9="j",$C$9="sj"),F$9,0)</f>
        <v>0</v>
      </c>
      <c r="G90" s="29">
        <f>IF(OR($C$9="j",$C$9="sj"),G$9,0)</f>
        <v>0</v>
      </c>
      <c r="H90" s="38">
        <f>IF(OR($C$9="j",$C$9="sj"),H$9,0)</f>
        <v>0</v>
      </c>
      <c r="I90" s="296">
        <f>SUM(LARGE(D90:H90,{1}))</f>
        <v>0</v>
      </c>
      <c r="J90" s="273">
        <f t="shared" si="11"/>
        <v>2</v>
      </c>
    </row>
    <row r="91" spans="2:10" ht="13.5" thickBot="1" x14ac:dyDescent="0.25">
      <c r="B91" s="41" t="str">
        <f>IF(OR($C$8="j",$C$8="sj"),B$8,"")</f>
        <v/>
      </c>
      <c r="C91" s="153" t="str">
        <f>IF(OR($C$8="j",$C$8="sj"),C$8,"")</f>
        <v/>
      </c>
      <c r="D91" s="41">
        <f>IF(OR($C$8="j",$C$8="sj"),D$8,0)</f>
        <v>0</v>
      </c>
      <c r="E91" s="42">
        <f>IF(OR($C$8="j",$C$8="sj"),E$8,0)</f>
        <v>0</v>
      </c>
      <c r="F91" s="42">
        <f>IF(OR($C$8="j",$C$8="sj"),F$8,0)</f>
        <v>0</v>
      </c>
      <c r="G91" s="42">
        <f>IF(OR($C$8="j",$C$8="sj"),G$8,0)</f>
        <v>0</v>
      </c>
      <c r="H91" s="43">
        <f>IF(OR($C$8="j",$C$8="sj"),H$8,0)</f>
        <v>0</v>
      </c>
      <c r="I91" s="297">
        <f>SUM(LARGE(D91:H91,{1}))</f>
        <v>0</v>
      </c>
      <c r="J91" s="274">
        <f t="shared" si="11"/>
        <v>2</v>
      </c>
    </row>
    <row r="92" spans="2:10" x14ac:dyDescent="0.2">
      <c r="B92" s="53"/>
      <c r="C92" s="53"/>
      <c r="D92" s="53"/>
      <c r="E92" s="53"/>
      <c r="F92" s="53"/>
      <c r="G92" s="53"/>
      <c r="H92" s="53"/>
      <c r="I92" s="293"/>
      <c r="J92" s="294"/>
    </row>
    <row r="93" spans="2:10" x14ac:dyDescent="0.2">
      <c r="B93" s="53"/>
      <c r="C93" s="53"/>
      <c r="D93" s="53"/>
      <c r="E93" s="53"/>
      <c r="F93" s="53"/>
      <c r="G93" s="53"/>
      <c r="H93" s="53"/>
      <c r="I93" s="293"/>
      <c r="J93" s="294"/>
    </row>
    <row r="94" spans="2:10" x14ac:dyDescent="0.2">
      <c r="B94" s="53"/>
      <c r="C94" s="53"/>
      <c r="D94" s="53"/>
      <c r="E94" s="53"/>
      <c r="F94" s="53"/>
      <c r="G94" s="53"/>
      <c r="H94" s="53"/>
      <c r="I94" s="293"/>
      <c r="J94" s="294"/>
    </row>
    <row r="97" spans="1:26" x14ac:dyDescent="0.2">
      <c r="A97" s="1"/>
      <c r="N97" s="1"/>
      <c r="O97" s="1"/>
      <c r="P97" s="1"/>
      <c r="Q97" s="137"/>
      <c r="R97" s="129"/>
      <c r="T97" s="1"/>
      <c r="U97" s="129"/>
      <c r="V97" s="1"/>
      <c r="W97" s="275"/>
      <c r="X97" s="1"/>
      <c r="Y97" s="1"/>
      <c r="Z97" s="1"/>
    </row>
    <row r="98" spans="1:26" x14ac:dyDescent="0.2">
      <c r="A98" s="1"/>
      <c r="B98" s="262" t="s">
        <v>391</v>
      </c>
      <c r="F98" s="26"/>
      <c r="G98" s="26"/>
      <c r="H98" s="26"/>
      <c r="I98" s="26"/>
      <c r="J98" s="26"/>
      <c r="K98" s="26"/>
      <c r="L98" s="26"/>
      <c r="M98" s="26"/>
      <c r="N98" s="26"/>
      <c r="O98" s="1"/>
      <c r="P98" s="1"/>
      <c r="Q98" s="137"/>
      <c r="R98" s="129"/>
      <c r="T98" s="1"/>
      <c r="U98" s="129"/>
      <c r="V98" s="1"/>
      <c r="W98" s="275"/>
      <c r="X98" s="1"/>
      <c r="Y98" s="1"/>
      <c r="Z98" s="1"/>
    </row>
    <row r="99" spans="1:26" x14ac:dyDescent="0.2">
      <c r="A99" s="1"/>
      <c r="F99" s="26"/>
      <c r="G99" s="26"/>
      <c r="H99" s="26"/>
      <c r="I99" s="26"/>
      <c r="J99" s="26"/>
      <c r="K99" s="26"/>
      <c r="L99" s="26"/>
      <c r="M99" s="26"/>
      <c r="N99" s="26"/>
      <c r="O99" s="1"/>
      <c r="P99" s="1"/>
      <c r="Q99" s="137"/>
      <c r="R99" s="129"/>
      <c r="T99" s="1"/>
      <c r="U99" s="129"/>
      <c r="V99" s="1"/>
      <c r="W99" s="275"/>
      <c r="X99" s="1"/>
      <c r="Y99" s="1"/>
      <c r="Z99" s="1"/>
    </row>
    <row r="100" spans="1:26" x14ac:dyDescent="0.2">
      <c r="A100" s="1"/>
      <c r="F100" s="26"/>
      <c r="G100" s="26"/>
      <c r="H100" s="26"/>
      <c r="I100" s="26"/>
      <c r="J100" s="26"/>
      <c r="K100" s="26"/>
      <c r="L100" s="26"/>
      <c r="M100" s="26"/>
      <c r="N100" s="26"/>
      <c r="O100" s="53"/>
      <c r="P100" s="1"/>
      <c r="Q100" s="140"/>
      <c r="R100" s="129"/>
      <c r="T100" s="1"/>
      <c r="U100" s="129"/>
      <c r="V100" s="1"/>
      <c r="W100" s="275"/>
      <c r="X100" s="1"/>
      <c r="Y100" s="1"/>
      <c r="Z100" s="1"/>
    </row>
    <row r="101" spans="1:26" ht="13.5" thickBot="1" x14ac:dyDescent="0.25">
      <c r="A101" s="1"/>
      <c r="B101" s="101"/>
      <c r="C101" s="101"/>
      <c r="D101" s="101"/>
      <c r="E101" s="101"/>
      <c r="F101" s="26"/>
      <c r="G101" s="26"/>
      <c r="H101" s="26"/>
      <c r="I101" s="26"/>
      <c r="J101" s="26"/>
      <c r="K101" s="26"/>
      <c r="L101" s="26"/>
      <c r="M101" s="26"/>
      <c r="N101" s="26"/>
      <c r="O101" s="53"/>
      <c r="P101" s="1"/>
      <c r="Q101" s="140"/>
      <c r="R101" s="129"/>
      <c r="T101" s="1"/>
      <c r="U101" s="129"/>
      <c r="V101" s="1"/>
      <c r="W101" s="275"/>
      <c r="X101" s="1"/>
      <c r="Y101" s="1"/>
      <c r="Z101" s="1"/>
    </row>
    <row r="102" spans="1:26" x14ac:dyDescent="0.2">
      <c r="A102" s="1"/>
      <c r="B102" s="435" t="s">
        <v>59</v>
      </c>
      <c r="C102" s="436"/>
      <c r="D102" s="437" t="s">
        <v>61</v>
      </c>
      <c r="E102" s="437" t="s">
        <v>61</v>
      </c>
      <c r="F102" s="438" t="s">
        <v>62</v>
      </c>
      <c r="J102" s="398"/>
      <c r="K102" s="123"/>
      <c r="L102" s="26"/>
      <c r="M102" s="26"/>
      <c r="N102" s="26"/>
      <c r="O102" s="53"/>
      <c r="P102" s="1"/>
      <c r="Q102" s="140"/>
      <c r="R102" s="129"/>
      <c r="T102" s="1"/>
      <c r="U102" s="129"/>
      <c r="V102" s="1"/>
      <c r="W102" s="275"/>
      <c r="X102" s="1"/>
      <c r="Y102" s="1"/>
      <c r="Z102" s="1"/>
    </row>
    <row r="103" spans="1:26" ht="13.5" thickBot="1" x14ac:dyDescent="0.25">
      <c r="A103" s="1"/>
      <c r="B103" s="441"/>
      <c r="C103" s="442"/>
      <c r="D103" s="442"/>
      <c r="E103" s="442" t="s">
        <v>65</v>
      </c>
      <c r="F103" s="443" t="s">
        <v>65</v>
      </c>
      <c r="J103" s="123"/>
      <c r="K103" s="123"/>
      <c r="L103" s="26"/>
      <c r="M103" s="26"/>
      <c r="N103" s="26"/>
      <c r="O103" s="53"/>
      <c r="P103" s="1"/>
      <c r="Q103" s="140"/>
      <c r="R103" s="129"/>
      <c r="T103" s="1"/>
      <c r="U103" s="129"/>
      <c r="V103" s="1"/>
      <c r="W103" s="275"/>
      <c r="X103" s="1"/>
      <c r="Y103" s="1"/>
      <c r="Z103" s="1"/>
    </row>
    <row r="104" spans="1:26" ht="15" x14ac:dyDescent="0.25">
      <c r="A104" s="1"/>
      <c r="B104" s="439" t="s">
        <v>457</v>
      </c>
      <c r="C104" s="408"/>
      <c r="D104" s="410">
        <v>11000</v>
      </c>
      <c r="E104" s="440">
        <f>D104/D$104</f>
        <v>1</v>
      </c>
      <c r="F104" s="409"/>
      <c r="I104" s="430"/>
      <c r="J104" s="399"/>
      <c r="K104" s="400"/>
      <c r="L104" s="400"/>
      <c r="M104" s="400"/>
      <c r="N104" s="400"/>
      <c r="O104" s="401"/>
      <c r="P104" s="400"/>
      <c r="Q104" s="402"/>
      <c r="R104" s="403"/>
      <c r="S104" s="400"/>
      <c r="T104" s="401"/>
      <c r="U104" s="129"/>
      <c r="V104" s="1"/>
      <c r="W104" s="275"/>
      <c r="X104" s="1"/>
      <c r="Y104" s="1"/>
      <c r="Z104" s="1"/>
    </row>
    <row r="105" spans="1:26" ht="15" x14ac:dyDescent="0.25">
      <c r="A105" s="1"/>
      <c r="B105" s="432" t="s">
        <v>17</v>
      </c>
      <c r="C105" s="172"/>
      <c r="D105" s="411">
        <v>10120</v>
      </c>
      <c r="E105" s="113">
        <f t="shared" ref="E105:E116" si="12">D105/D$104</f>
        <v>0.92</v>
      </c>
      <c r="F105" s="118">
        <f>D105/D$105</f>
        <v>1</v>
      </c>
      <c r="I105" s="430"/>
      <c r="J105" s="394"/>
      <c r="K105" s="293"/>
      <c r="L105" s="56"/>
      <c r="M105" s="26"/>
      <c r="N105" s="56"/>
      <c r="O105" s="278"/>
      <c r="P105" s="1"/>
      <c r="Q105" s="140"/>
      <c r="R105" s="129"/>
      <c r="T105" s="1"/>
      <c r="U105" s="129"/>
      <c r="V105" s="1"/>
      <c r="W105" s="275"/>
      <c r="X105" s="1"/>
      <c r="Y105" s="1"/>
      <c r="Z105" s="1"/>
    </row>
    <row r="106" spans="1:26" ht="15" x14ac:dyDescent="0.25">
      <c r="A106" s="1"/>
      <c r="B106" s="432" t="s">
        <v>386</v>
      </c>
      <c r="C106" s="172"/>
      <c r="D106" s="411">
        <v>9681</v>
      </c>
      <c r="E106" s="113">
        <f t="shared" si="12"/>
        <v>0.88009090909090915</v>
      </c>
      <c r="F106" s="118">
        <f>D106/D$105</f>
        <v>0.95662055335968377</v>
      </c>
      <c r="I106" s="430"/>
      <c r="J106" s="394"/>
      <c r="K106" s="293"/>
      <c r="L106" s="56"/>
      <c r="M106" s="26"/>
      <c r="N106" s="26"/>
      <c r="O106" s="1"/>
      <c r="P106" s="1"/>
      <c r="Q106" s="137"/>
      <c r="R106" s="129"/>
      <c r="T106" s="1"/>
      <c r="U106" s="129"/>
      <c r="V106" s="1"/>
      <c r="W106" s="275"/>
      <c r="X106" s="1"/>
      <c r="Y106" s="1"/>
      <c r="Z106" s="1"/>
    </row>
    <row r="107" spans="1:26" ht="15" x14ac:dyDescent="0.25">
      <c r="A107" s="1"/>
      <c r="B107" s="432" t="s">
        <v>471</v>
      </c>
      <c r="C107" s="172"/>
      <c r="D107" s="411">
        <v>9662</v>
      </c>
      <c r="E107" s="113">
        <f t="shared" si="12"/>
        <v>0.87836363636363635</v>
      </c>
      <c r="F107" s="118">
        <f t="shared" ref="F107:F116" si="13">D107/D$105</f>
        <v>0.95474308300395261</v>
      </c>
      <c r="I107" s="430"/>
      <c r="J107" s="394"/>
      <c r="K107" s="293"/>
      <c r="L107" s="26"/>
      <c r="M107" s="26"/>
      <c r="N107" s="26"/>
      <c r="O107" s="1"/>
      <c r="P107" s="1"/>
      <c r="Q107" s="137"/>
      <c r="R107" s="129"/>
      <c r="T107" s="1"/>
      <c r="U107" s="129"/>
      <c r="V107" s="1"/>
      <c r="W107" s="275"/>
      <c r="X107" s="1"/>
      <c r="Y107" s="1"/>
      <c r="Z107" s="1"/>
    </row>
    <row r="108" spans="1:26" ht="15" x14ac:dyDescent="0.25">
      <c r="A108" s="1"/>
      <c r="B108" s="432" t="s">
        <v>12</v>
      </c>
      <c r="C108" s="2"/>
      <c r="D108" s="411">
        <v>9368</v>
      </c>
      <c r="E108" s="113">
        <f t="shared" si="12"/>
        <v>0.85163636363636364</v>
      </c>
      <c r="F108" s="118">
        <f t="shared" si="13"/>
        <v>0.92569169960474307</v>
      </c>
      <c r="I108" s="430"/>
      <c r="J108" s="394"/>
      <c r="K108" s="293"/>
      <c r="L108" s="26"/>
      <c r="M108" s="26"/>
      <c r="N108" s="26"/>
      <c r="O108" s="1"/>
      <c r="P108" s="1"/>
      <c r="Q108" s="137"/>
      <c r="R108" s="129"/>
      <c r="T108" s="1"/>
      <c r="U108" s="129"/>
      <c r="V108" s="1"/>
      <c r="W108" s="275"/>
      <c r="X108" s="1"/>
      <c r="Y108" s="1"/>
      <c r="Z108" s="1"/>
    </row>
    <row r="109" spans="1:26" ht="15" x14ac:dyDescent="0.25">
      <c r="A109" s="1"/>
      <c r="B109" s="432" t="s">
        <v>4</v>
      </c>
      <c r="C109" s="172"/>
      <c r="D109" s="411">
        <v>8716</v>
      </c>
      <c r="E109" s="113">
        <f t="shared" si="12"/>
        <v>0.79236363636363638</v>
      </c>
      <c r="F109" s="118">
        <f t="shared" si="13"/>
        <v>0.86126482213438738</v>
      </c>
      <c r="I109" s="430"/>
      <c r="J109" s="394"/>
      <c r="K109" s="293"/>
      <c r="L109" s="26"/>
      <c r="M109" s="26"/>
      <c r="N109" s="26"/>
      <c r="O109" s="1"/>
      <c r="P109" s="1"/>
      <c r="Q109" s="137"/>
      <c r="R109" s="129"/>
      <c r="T109" s="1"/>
      <c r="U109" s="129"/>
      <c r="V109" s="1"/>
      <c r="W109" s="275"/>
      <c r="X109" s="1"/>
      <c r="Y109" s="1"/>
      <c r="Z109" s="1"/>
    </row>
    <row r="110" spans="1:26" ht="15" x14ac:dyDescent="0.25">
      <c r="A110" s="1"/>
      <c r="B110" s="432" t="s">
        <v>418</v>
      </c>
      <c r="C110" s="172"/>
      <c r="D110" s="411">
        <v>8673</v>
      </c>
      <c r="E110" s="113">
        <f t="shared" si="12"/>
        <v>0.78845454545454541</v>
      </c>
      <c r="F110" s="118">
        <f t="shared" si="13"/>
        <v>0.85701581027667983</v>
      </c>
      <c r="I110" s="430"/>
      <c r="J110" s="394"/>
      <c r="K110" s="293"/>
      <c r="L110" s="26"/>
      <c r="M110" s="26"/>
      <c r="N110" s="26"/>
      <c r="O110" s="1"/>
      <c r="P110" s="1"/>
      <c r="Q110" s="137"/>
      <c r="R110" s="129"/>
      <c r="T110" s="1"/>
      <c r="U110" s="129"/>
      <c r="V110" s="1"/>
      <c r="W110" s="275"/>
      <c r="X110" s="1"/>
      <c r="Y110" s="1"/>
      <c r="Z110" s="1"/>
    </row>
    <row r="111" spans="1:26" ht="15" x14ac:dyDescent="0.25">
      <c r="A111" s="1"/>
      <c r="B111" s="432" t="s">
        <v>407</v>
      </c>
      <c r="C111" s="2"/>
      <c r="D111" s="411">
        <v>8661</v>
      </c>
      <c r="E111" s="113">
        <f t="shared" si="12"/>
        <v>0.78736363636363638</v>
      </c>
      <c r="F111" s="118">
        <f t="shared" si="13"/>
        <v>0.8558300395256917</v>
      </c>
      <c r="I111" s="430"/>
      <c r="J111" s="394"/>
      <c r="K111" s="293"/>
      <c r="L111" s="26"/>
      <c r="M111" s="26"/>
      <c r="N111" s="26"/>
      <c r="O111" s="1"/>
      <c r="P111" s="1"/>
      <c r="Q111" s="137"/>
      <c r="R111" s="129"/>
      <c r="T111" s="1"/>
      <c r="U111" s="129"/>
      <c r="V111" s="1"/>
      <c r="W111" s="275"/>
      <c r="X111" s="1"/>
      <c r="Y111" s="1"/>
      <c r="Z111" s="1"/>
    </row>
    <row r="112" spans="1:26" ht="15" x14ac:dyDescent="0.25">
      <c r="A112" s="1"/>
      <c r="B112" s="432" t="s">
        <v>3</v>
      </c>
      <c r="C112" s="2"/>
      <c r="D112" s="411">
        <v>8427</v>
      </c>
      <c r="E112" s="113">
        <f>D112/D$104</f>
        <v>0.76609090909090904</v>
      </c>
      <c r="F112" s="118">
        <f>D112/D$105</f>
        <v>0.83270750988142295</v>
      </c>
      <c r="I112" s="430"/>
      <c r="J112" s="394"/>
      <c r="K112" s="394"/>
      <c r="L112" s="26"/>
      <c r="M112" s="26"/>
      <c r="N112" s="26"/>
      <c r="O112" s="1"/>
      <c r="P112" s="1"/>
      <c r="Q112" s="137"/>
      <c r="R112" s="129"/>
      <c r="T112" s="1"/>
      <c r="U112" s="129"/>
      <c r="V112" s="1"/>
      <c r="W112" s="275"/>
      <c r="X112" s="1"/>
      <c r="Y112" s="1"/>
      <c r="Z112" s="1"/>
    </row>
    <row r="113" spans="1:26" ht="15" x14ac:dyDescent="0.25">
      <c r="A113" s="281"/>
      <c r="B113" s="432" t="s">
        <v>6</v>
      </c>
      <c r="C113" s="2"/>
      <c r="D113" s="411">
        <v>8079.0000000000009</v>
      </c>
      <c r="E113" s="113">
        <f t="shared" si="12"/>
        <v>0.73445454545454558</v>
      </c>
      <c r="F113" s="118">
        <f t="shared" si="13"/>
        <v>0.79832015810276691</v>
      </c>
      <c r="G113" s="26"/>
      <c r="H113" s="26"/>
      <c r="I113" s="430"/>
      <c r="J113" s="394"/>
      <c r="K113" s="396"/>
      <c r="L113" s="26"/>
      <c r="M113" s="26"/>
      <c r="N113" s="395"/>
      <c r="O113" s="281"/>
      <c r="P113" s="281"/>
      <c r="Q113" s="137"/>
      <c r="R113" s="129"/>
      <c r="T113" s="1"/>
      <c r="U113" s="129"/>
      <c r="V113" s="1"/>
      <c r="W113" s="275"/>
      <c r="X113" s="1"/>
      <c r="Y113" s="1"/>
      <c r="Z113" s="1"/>
    </row>
    <row r="114" spans="1:26" ht="15" x14ac:dyDescent="0.25">
      <c r="A114" s="281"/>
      <c r="B114" s="432" t="s">
        <v>103</v>
      </c>
      <c r="C114" s="2"/>
      <c r="D114" s="411">
        <v>7821</v>
      </c>
      <c r="E114" s="113">
        <f t="shared" si="12"/>
        <v>0.71099999999999997</v>
      </c>
      <c r="F114" s="118">
        <f t="shared" si="13"/>
        <v>0.77282608695652177</v>
      </c>
      <c r="G114" s="26"/>
      <c r="H114" s="26"/>
      <c r="I114" s="430"/>
      <c r="J114" s="394"/>
      <c r="K114" s="396"/>
      <c r="L114" s="26"/>
      <c r="M114" s="26"/>
      <c r="N114" s="395"/>
      <c r="O114" s="281"/>
      <c r="P114" s="281"/>
      <c r="Q114" s="137"/>
      <c r="R114" s="129"/>
      <c r="T114" s="1"/>
      <c r="U114" s="129"/>
      <c r="V114" s="1"/>
      <c r="W114" s="275"/>
      <c r="X114" s="1"/>
      <c r="Y114" s="1"/>
      <c r="Z114" s="1"/>
    </row>
    <row r="115" spans="1:26" ht="15" x14ac:dyDescent="0.25">
      <c r="A115" s="281"/>
      <c r="B115" s="432" t="s">
        <v>467</v>
      </c>
      <c r="C115" s="3"/>
      <c r="D115" s="411">
        <v>5920</v>
      </c>
      <c r="E115" s="113">
        <f t="shared" si="12"/>
        <v>0.53818181818181821</v>
      </c>
      <c r="F115" s="118">
        <f t="shared" si="13"/>
        <v>0.58498023715415015</v>
      </c>
      <c r="G115" s="26"/>
      <c r="H115" s="26"/>
      <c r="I115" s="430"/>
      <c r="J115" s="394"/>
      <c r="K115" s="396"/>
      <c r="L115" s="26"/>
      <c r="M115" s="26"/>
      <c r="N115" s="395"/>
      <c r="O115" s="281"/>
      <c r="P115" s="281"/>
      <c r="Q115" s="137"/>
      <c r="R115" s="129"/>
      <c r="T115" s="1"/>
      <c r="U115" s="129"/>
      <c r="V115" s="1"/>
      <c r="W115" s="275"/>
      <c r="X115" s="1"/>
      <c r="Y115" s="1"/>
      <c r="Z115" s="1"/>
    </row>
    <row r="116" spans="1:26" ht="15" x14ac:dyDescent="0.25">
      <c r="A116" s="281"/>
      <c r="B116" s="432" t="s">
        <v>453</v>
      </c>
      <c r="C116" s="431"/>
      <c r="D116" s="411">
        <v>5142</v>
      </c>
      <c r="E116" s="113">
        <f t="shared" si="12"/>
        <v>0.46745454545454546</v>
      </c>
      <c r="F116" s="118">
        <f t="shared" si="13"/>
        <v>0.50810276679841893</v>
      </c>
      <c r="G116" s="395"/>
      <c r="H116" s="395"/>
      <c r="I116" s="430"/>
      <c r="J116" s="395"/>
      <c r="K116" s="395"/>
      <c r="L116" s="395"/>
      <c r="M116" s="395"/>
      <c r="N116" s="395"/>
      <c r="O116" s="281"/>
      <c r="P116" s="281"/>
      <c r="Q116" s="137"/>
      <c r="R116" s="129"/>
      <c r="T116" s="1"/>
      <c r="U116" s="129"/>
      <c r="V116" s="1"/>
      <c r="W116" s="275"/>
      <c r="X116" s="1"/>
      <c r="Y116" s="1"/>
      <c r="Z116" s="1"/>
    </row>
    <row r="117" spans="1:26" ht="15.75" thickBot="1" x14ac:dyDescent="0.3">
      <c r="A117" s="281"/>
      <c r="B117" s="433"/>
      <c r="C117" s="434"/>
      <c r="D117" s="413"/>
      <c r="E117" s="120"/>
      <c r="F117" s="121"/>
      <c r="G117" s="395"/>
      <c r="H117" s="395"/>
      <c r="I117" s="430"/>
      <c r="J117" s="395"/>
      <c r="K117" s="395"/>
      <c r="L117" s="397"/>
      <c r="M117" s="395"/>
      <c r="N117" s="395"/>
      <c r="O117" s="281"/>
      <c r="P117" s="281"/>
      <c r="Q117" s="137"/>
      <c r="R117" s="129"/>
      <c r="T117" s="1"/>
      <c r="U117" s="129"/>
      <c r="V117" s="1"/>
      <c r="W117" s="275"/>
      <c r="X117" s="1"/>
      <c r="Y117" s="1"/>
      <c r="Z117" s="1"/>
    </row>
    <row r="118" spans="1:26" ht="13.5" thickBot="1" x14ac:dyDescent="0.25">
      <c r="A118" s="281"/>
      <c r="B118" s="395"/>
      <c r="C118" s="395"/>
      <c r="D118" s="395"/>
      <c r="E118" s="395"/>
      <c r="F118" s="395"/>
      <c r="G118" s="395"/>
      <c r="H118" s="395"/>
      <c r="I118" s="395"/>
      <c r="J118" s="395"/>
      <c r="K118" s="395"/>
      <c r="L118" s="397"/>
      <c r="M118" s="395"/>
      <c r="N118" s="395"/>
      <c r="O118" s="281"/>
      <c r="P118" s="281"/>
      <c r="Q118" s="137"/>
      <c r="R118" s="129"/>
      <c r="T118" s="1"/>
      <c r="U118" s="129"/>
      <c r="V118" s="1"/>
      <c r="W118" s="275"/>
      <c r="X118" s="1"/>
      <c r="Y118" s="1"/>
      <c r="Z118" s="1"/>
    </row>
    <row r="119" spans="1:26" x14ac:dyDescent="0.2">
      <c r="A119" s="281"/>
      <c r="B119" s="435" t="s">
        <v>455</v>
      </c>
      <c r="C119" s="436"/>
      <c r="D119" s="437" t="s">
        <v>61</v>
      </c>
      <c r="E119" s="437" t="s">
        <v>61</v>
      </c>
      <c r="F119" s="438" t="s">
        <v>62</v>
      </c>
      <c r="G119" s="395"/>
      <c r="H119" s="395"/>
      <c r="I119" s="395"/>
      <c r="J119" s="395"/>
      <c r="K119" s="395"/>
      <c r="L119" s="397"/>
      <c r="M119" s="395"/>
      <c r="N119" s="395"/>
      <c r="O119" s="281"/>
      <c r="P119" s="281"/>
      <c r="Q119" s="137"/>
      <c r="R119" s="129"/>
      <c r="T119" s="1"/>
      <c r="U119" s="129"/>
      <c r="V119" s="1"/>
      <c r="W119" s="275"/>
      <c r="X119" s="1"/>
      <c r="Y119" s="1"/>
      <c r="Z119" s="1"/>
    </row>
    <row r="120" spans="1:26" ht="13.5" thickBot="1" x14ac:dyDescent="0.25">
      <c r="A120" s="281"/>
      <c r="B120" s="441"/>
      <c r="C120" s="442"/>
      <c r="D120" s="442"/>
      <c r="E120" s="442" t="s">
        <v>65</v>
      </c>
      <c r="F120" s="443" t="s">
        <v>65</v>
      </c>
      <c r="G120" s="395"/>
      <c r="H120" s="395"/>
      <c r="I120" s="395"/>
      <c r="J120" s="395"/>
      <c r="K120" s="395"/>
      <c r="L120" s="397"/>
      <c r="M120" s="395"/>
      <c r="N120" s="395"/>
      <c r="O120" s="281"/>
      <c r="P120" s="281"/>
      <c r="Q120" s="137"/>
      <c r="R120" s="129"/>
      <c r="T120" s="1"/>
      <c r="U120" s="129"/>
      <c r="V120" s="1"/>
      <c r="W120" s="275"/>
      <c r="X120" s="1"/>
      <c r="Y120" s="1"/>
      <c r="Z120" s="1"/>
    </row>
    <row r="121" spans="1:26" ht="15" x14ac:dyDescent="0.25">
      <c r="A121" s="281"/>
      <c r="B121" s="432" t="s">
        <v>480</v>
      </c>
      <c r="C121" s="408"/>
      <c r="D121" s="410">
        <v>4000</v>
      </c>
      <c r="E121" s="440">
        <f>D121/D$121</f>
        <v>1</v>
      </c>
      <c r="F121" s="409"/>
      <c r="G121" s="395"/>
      <c r="H121" s="395"/>
      <c r="I121" s="395"/>
      <c r="J121" s="395"/>
      <c r="K121" s="395"/>
      <c r="L121" s="397"/>
      <c r="M121" s="395"/>
      <c r="N121" s="395"/>
      <c r="O121" s="281"/>
      <c r="P121" s="281"/>
      <c r="Q121" s="137"/>
      <c r="R121" s="129"/>
      <c r="T121" s="1"/>
      <c r="U121" s="129"/>
      <c r="V121" s="1"/>
      <c r="W121" s="275"/>
      <c r="X121" s="1"/>
      <c r="Y121" s="1"/>
      <c r="Z121" s="1"/>
    </row>
    <row r="122" spans="1:26" ht="15" x14ac:dyDescent="0.25">
      <c r="A122" s="281"/>
      <c r="B122" s="432" t="s">
        <v>247</v>
      </c>
      <c r="C122" s="172"/>
      <c r="D122" s="411">
        <v>3865</v>
      </c>
      <c r="E122" s="440">
        <f t="shared" ref="E122:E129" si="14">D122/D$121</f>
        <v>0.96625000000000005</v>
      </c>
      <c r="F122" s="118"/>
      <c r="G122" s="395"/>
      <c r="H122" s="395"/>
      <c r="I122" s="395"/>
      <c r="J122" s="395"/>
      <c r="K122" s="395"/>
      <c r="L122" s="397"/>
      <c r="M122" s="395"/>
      <c r="N122" s="395"/>
      <c r="O122" s="281"/>
      <c r="P122" s="281"/>
      <c r="Q122" s="137"/>
      <c r="R122" s="129"/>
      <c r="T122" s="1"/>
      <c r="U122" s="129"/>
      <c r="V122" s="1"/>
      <c r="W122" s="275"/>
      <c r="X122" s="1"/>
      <c r="Y122" s="1"/>
      <c r="Z122" s="1"/>
    </row>
    <row r="123" spans="1:26" ht="15" x14ac:dyDescent="0.25">
      <c r="A123" s="281"/>
      <c r="B123" s="432" t="s">
        <v>17</v>
      </c>
      <c r="C123" s="172"/>
      <c r="D123" s="411">
        <v>3799</v>
      </c>
      <c r="E123" s="440">
        <f t="shared" si="14"/>
        <v>0.94974999999999998</v>
      </c>
      <c r="F123" s="118">
        <f>D123/D$123</f>
        <v>1</v>
      </c>
      <c r="G123" s="395"/>
      <c r="H123" s="395"/>
      <c r="I123" s="395"/>
      <c r="J123" s="395"/>
      <c r="K123" s="395"/>
      <c r="L123" s="397"/>
      <c r="M123" s="395"/>
      <c r="N123" s="395"/>
      <c r="O123" s="281"/>
      <c r="P123" s="281"/>
      <c r="Q123" s="137"/>
      <c r="R123" s="129"/>
      <c r="T123" s="1"/>
      <c r="U123" s="129"/>
      <c r="V123" s="1"/>
      <c r="W123" s="275"/>
      <c r="X123" s="1"/>
      <c r="Y123" s="1"/>
      <c r="Z123" s="1"/>
    </row>
    <row r="124" spans="1:26" ht="15" x14ac:dyDescent="0.25">
      <c r="A124" s="281"/>
      <c r="B124" s="432" t="s">
        <v>471</v>
      </c>
      <c r="C124" s="172"/>
      <c r="D124" s="411">
        <v>3229</v>
      </c>
      <c r="E124" s="440">
        <f t="shared" si="14"/>
        <v>0.80725000000000002</v>
      </c>
      <c r="F124" s="118">
        <f t="shared" ref="F124:F129" si="15">D124/D$123</f>
        <v>0.84996051592524346</v>
      </c>
      <c r="G124" s="395"/>
      <c r="H124" s="395"/>
      <c r="I124" s="395"/>
      <c r="J124" s="395"/>
      <c r="K124" s="395"/>
      <c r="L124" s="397"/>
      <c r="M124" s="395"/>
      <c r="N124" s="395"/>
      <c r="O124" s="281"/>
      <c r="P124" s="281"/>
      <c r="Q124" s="137"/>
      <c r="R124" s="129"/>
      <c r="T124" s="1"/>
      <c r="U124" s="129"/>
      <c r="V124" s="1"/>
      <c r="W124" s="275"/>
      <c r="X124" s="1"/>
      <c r="Y124" s="1"/>
      <c r="Z124" s="1"/>
    </row>
    <row r="125" spans="1:26" ht="15" x14ac:dyDescent="0.25">
      <c r="A125" s="281"/>
      <c r="B125" s="432" t="s">
        <v>418</v>
      </c>
      <c r="C125" s="2"/>
      <c r="D125" s="411">
        <v>3161</v>
      </c>
      <c r="E125" s="440">
        <f t="shared" si="14"/>
        <v>0.79025000000000001</v>
      </c>
      <c r="F125" s="118">
        <f t="shared" si="15"/>
        <v>0.83206106870229013</v>
      </c>
      <c r="G125" s="395"/>
      <c r="H125" s="395"/>
      <c r="I125" s="395"/>
      <c r="J125" s="395"/>
      <c r="K125" s="395"/>
      <c r="L125" s="397"/>
      <c r="M125" s="395"/>
      <c r="N125" s="395"/>
      <c r="O125" s="281"/>
      <c r="P125" s="281"/>
      <c r="Q125" s="137"/>
      <c r="R125" s="129"/>
      <c r="T125" s="1"/>
      <c r="U125" s="129"/>
      <c r="V125" s="1"/>
      <c r="W125" s="275"/>
      <c r="X125" s="1"/>
      <c r="Y125" s="1"/>
      <c r="Z125" s="1"/>
    </row>
    <row r="126" spans="1:26" ht="15" x14ac:dyDescent="0.25">
      <c r="A126" s="281"/>
      <c r="B126" s="432" t="s">
        <v>3</v>
      </c>
      <c r="C126" s="172"/>
      <c r="D126" s="411">
        <v>3049</v>
      </c>
      <c r="E126" s="440">
        <f t="shared" si="14"/>
        <v>0.76224999999999998</v>
      </c>
      <c r="F126" s="118">
        <f t="shared" si="15"/>
        <v>0.80257962621742562</v>
      </c>
      <c r="G126" s="395"/>
      <c r="H126" s="395"/>
      <c r="I126" s="395"/>
      <c r="J126" s="395"/>
      <c r="K126" s="395"/>
      <c r="L126" s="397"/>
      <c r="M126" s="395"/>
      <c r="N126" s="395"/>
      <c r="O126" s="281"/>
      <c r="P126" s="281"/>
      <c r="Q126" s="137"/>
      <c r="R126" s="129"/>
      <c r="T126" s="1"/>
      <c r="U126" s="129"/>
      <c r="V126" s="1"/>
      <c r="W126" s="275"/>
      <c r="X126" s="1"/>
      <c r="Y126" s="1"/>
      <c r="Z126" s="1"/>
    </row>
    <row r="127" spans="1:26" ht="15" x14ac:dyDescent="0.25">
      <c r="A127" s="281"/>
      <c r="B127" s="432" t="s">
        <v>407</v>
      </c>
      <c r="C127" s="172"/>
      <c r="D127" s="411">
        <v>2823</v>
      </c>
      <c r="E127" s="440">
        <f t="shared" si="14"/>
        <v>0.70574999999999999</v>
      </c>
      <c r="F127" s="118">
        <f t="shared" si="15"/>
        <v>0.74309028691760992</v>
      </c>
      <c r="G127" s="395"/>
      <c r="H127" s="395"/>
      <c r="I127" s="395"/>
      <c r="J127" s="395"/>
      <c r="K127" s="395"/>
      <c r="L127" s="397"/>
      <c r="M127" s="395"/>
      <c r="N127" s="395"/>
      <c r="O127" s="281"/>
      <c r="P127" s="281"/>
      <c r="Q127" s="137"/>
      <c r="R127" s="129"/>
      <c r="T127" s="1"/>
      <c r="U127" s="129"/>
      <c r="V127" s="1"/>
      <c r="W127" s="275"/>
      <c r="X127" s="1"/>
      <c r="Y127" s="1"/>
      <c r="Z127" s="1"/>
    </row>
    <row r="128" spans="1:26" ht="15" x14ac:dyDescent="0.25">
      <c r="A128" s="281"/>
      <c r="B128" s="432" t="s">
        <v>6</v>
      </c>
      <c r="C128" s="2"/>
      <c r="D128" s="411">
        <v>2542</v>
      </c>
      <c r="E128" s="440">
        <f t="shared" si="14"/>
        <v>0.63549999999999995</v>
      </c>
      <c r="F128" s="118">
        <f t="shared" si="15"/>
        <v>0.66912345354040537</v>
      </c>
      <c r="G128" s="395"/>
      <c r="H128" s="395"/>
      <c r="I128" s="395"/>
      <c r="J128" s="395"/>
      <c r="K128" s="395"/>
      <c r="L128" s="397"/>
      <c r="M128" s="395"/>
      <c r="N128" s="395"/>
      <c r="O128" s="281"/>
      <c r="P128" s="281"/>
      <c r="Q128" s="137"/>
      <c r="R128" s="129"/>
      <c r="T128" s="1"/>
      <c r="U128" s="129"/>
      <c r="V128" s="1"/>
      <c r="W128" s="275"/>
      <c r="X128" s="1"/>
      <c r="Y128" s="1"/>
      <c r="Z128" s="1"/>
    </row>
    <row r="129" spans="1:26" ht="15" x14ac:dyDescent="0.25">
      <c r="A129" s="281"/>
      <c r="B129" s="432" t="s">
        <v>4</v>
      </c>
      <c r="C129" s="2"/>
      <c r="D129" s="411">
        <v>772</v>
      </c>
      <c r="E129" s="440">
        <f t="shared" si="14"/>
        <v>0.193</v>
      </c>
      <c r="F129" s="118">
        <f t="shared" si="15"/>
        <v>0.20321137141352988</v>
      </c>
      <c r="G129" s="395"/>
      <c r="H129" s="395"/>
      <c r="I129" s="395"/>
      <c r="J129" s="395"/>
      <c r="K129" s="395"/>
      <c r="L129" s="397"/>
      <c r="M129" s="395"/>
      <c r="N129" s="395"/>
      <c r="O129" s="281"/>
      <c r="P129" s="281"/>
      <c r="Q129" s="137"/>
      <c r="R129" s="129"/>
      <c r="T129" s="1"/>
      <c r="U129" s="129"/>
      <c r="V129" s="1"/>
      <c r="W129" s="275"/>
      <c r="X129" s="1"/>
      <c r="Y129" s="1"/>
      <c r="Z129" s="1"/>
    </row>
    <row r="130" spans="1:26" ht="15" x14ac:dyDescent="0.25">
      <c r="A130" s="281"/>
      <c r="B130" s="432"/>
      <c r="C130" s="2"/>
      <c r="D130" s="411"/>
      <c r="E130" s="113"/>
      <c r="F130" s="118"/>
      <c r="G130" s="395"/>
      <c r="H130" s="395"/>
      <c r="I130" s="395"/>
      <c r="J130" s="395"/>
      <c r="K130" s="395"/>
      <c r="L130" s="397"/>
      <c r="M130" s="395"/>
      <c r="N130" s="395"/>
      <c r="O130" s="281"/>
      <c r="P130" s="281"/>
      <c r="Q130" s="137"/>
      <c r="R130" s="129"/>
      <c r="T130" s="1"/>
      <c r="U130" s="129"/>
      <c r="V130" s="1"/>
      <c r="W130" s="275"/>
      <c r="X130" s="1"/>
      <c r="Y130" s="1"/>
      <c r="Z130" s="1"/>
    </row>
    <row r="131" spans="1:26" ht="15" x14ac:dyDescent="0.25">
      <c r="A131" s="281"/>
      <c r="B131" s="432"/>
      <c r="C131" s="2"/>
      <c r="D131" s="411"/>
      <c r="E131" s="113"/>
      <c r="F131" s="118"/>
      <c r="G131" s="395"/>
      <c r="H131" s="395"/>
      <c r="I131" s="395"/>
      <c r="J131" s="395"/>
      <c r="K131" s="395"/>
      <c r="L131" s="397"/>
      <c r="M131" s="395"/>
      <c r="N131" s="395"/>
      <c r="O131" s="281"/>
      <c r="P131" s="281"/>
      <c r="Q131" s="137"/>
      <c r="R131" s="129"/>
      <c r="T131" s="1"/>
      <c r="U131" s="129"/>
      <c r="V131" s="1"/>
      <c r="W131" s="275"/>
      <c r="X131" s="1"/>
      <c r="Y131" s="1"/>
      <c r="Z131" s="1"/>
    </row>
    <row r="132" spans="1:26" ht="15" x14ac:dyDescent="0.25">
      <c r="A132" s="281"/>
      <c r="B132" s="432"/>
      <c r="C132" s="3"/>
      <c r="D132" s="411"/>
      <c r="E132" s="113"/>
      <c r="F132" s="118"/>
      <c r="G132" s="395"/>
      <c r="H132" s="395"/>
      <c r="I132" s="395"/>
      <c r="J132" s="395"/>
      <c r="K132" s="395"/>
      <c r="L132" s="397"/>
      <c r="M132" s="395"/>
      <c r="N132" s="395"/>
      <c r="O132" s="281"/>
      <c r="P132" s="281"/>
      <c r="Q132" s="137"/>
      <c r="R132" s="129"/>
      <c r="T132" s="1"/>
      <c r="U132" s="129"/>
      <c r="V132" s="1"/>
      <c r="W132" s="275"/>
      <c r="X132" s="1"/>
      <c r="Y132" s="1"/>
      <c r="Z132" s="1"/>
    </row>
    <row r="133" spans="1:26" ht="15" x14ac:dyDescent="0.25">
      <c r="A133" s="281"/>
      <c r="B133" s="432"/>
      <c r="C133" s="431"/>
      <c r="D133" s="411"/>
      <c r="E133" s="113"/>
      <c r="F133" s="118"/>
      <c r="G133" s="395"/>
      <c r="H133" s="395"/>
      <c r="I133" s="395"/>
      <c r="J133" s="395"/>
      <c r="K133" s="395"/>
      <c r="L133" s="397"/>
      <c r="M133" s="395"/>
      <c r="N133" s="395"/>
      <c r="O133" s="281"/>
      <c r="P133" s="281"/>
      <c r="Q133" s="137"/>
      <c r="R133" s="129"/>
      <c r="T133" s="1"/>
      <c r="U133" s="129"/>
      <c r="V133" s="1"/>
      <c r="W133" s="275"/>
      <c r="X133" s="1"/>
      <c r="Y133" s="1"/>
      <c r="Z133" s="1"/>
    </row>
    <row r="134" spans="1:26" ht="15.75" thickBot="1" x14ac:dyDescent="0.3">
      <c r="A134" s="281"/>
      <c r="B134" s="433"/>
      <c r="C134" s="434"/>
      <c r="D134" s="413"/>
      <c r="E134" s="120"/>
      <c r="F134" s="121"/>
      <c r="G134" s="395"/>
      <c r="H134" s="395"/>
      <c r="I134" s="395"/>
      <c r="J134" s="395"/>
      <c r="K134" s="395"/>
      <c r="L134" s="397"/>
      <c r="M134" s="395"/>
      <c r="N134" s="395"/>
      <c r="O134" s="281"/>
      <c r="P134" s="281"/>
      <c r="Q134" s="137"/>
      <c r="R134" s="129"/>
      <c r="T134" s="1"/>
      <c r="U134" s="129"/>
      <c r="V134" s="1"/>
      <c r="W134" s="275"/>
      <c r="X134" s="1"/>
      <c r="Y134" s="1"/>
      <c r="Z134" s="1"/>
    </row>
    <row r="135" spans="1:26" x14ac:dyDescent="0.2">
      <c r="A135" s="281"/>
      <c r="B135" s="395"/>
      <c r="C135" s="395"/>
      <c r="D135" s="395"/>
      <c r="E135" s="395"/>
      <c r="F135" s="395"/>
      <c r="G135" s="395"/>
      <c r="H135" s="395"/>
      <c r="I135" s="395"/>
      <c r="J135" s="395"/>
      <c r="K135" s="395"/>
      <c r="L135" s="397"/>
      <c r="M135" s="395"/>
      <c r="N135" s="395"/>
      <c r="O135" s="281"/>
      <c r="P135" s="281"/>
      <c r="Q135" s="137"/>
      <c r="R135" s="129"/>
      <c r="T135" s="1"/>
      <c r="U135" s="129"/>
      <c r="V135" s="1"/>
      <c r="W135" s="275"/>
      <c r="X135" s="1"/>
      <c r="Y135" s="1"/>
      <c r="Z135" s="1"/>
    </row>
    <row r="136" spans="1:26" x14ac:dyDescent="0.2">
      <c r="A136" s="281"/>
      <c r="B136" s="395"/>
      <c r="C136" s="395"/>
      <c r="D136" s="395"/>
      <c r="E136" s="395"/>
      <c r="F136" s="395"/>
      <c r="G136" s="395"/>
      <c r="H136" s="395"/>
      <c r="I136" s="395"/>
      <c r="J136" s="395"/>
      <c r="K136" s="395"/>
      <c r="L136" s="397"/>
      <c r="M136" s="395"/>
      <c r="N136" s="395"/>
      <c r="O136" s="281"/>
      <c r="P136" s="281"/>
      <c r="Q136" s="137"/>
      <c r="R136" s="129"/>
      <c r="T136" s="1"/>
      <c r="U136" s="129"/>
      <c r="V136" s="1"/>
      <c r="W136" s="275"/>
      <c r="X136" s="1"/>
      <c r="Y136" s="1"/>
      <c r="Z136" s="1"/>
    </row>
    <row r="137" spans="1:26" x14ac:dyDescent="0.2">
      <c r="A137" s="281"/>
      <c r="B137" s="395"/>
      <c r="C137" s="395"/>
      <c r="D137" s="395"/>
      <c r="E137" s="395"/>
      <c r="F137" s="395"/>
      <c r="G137" s="395"/>
      <c r="H137" s="395"/>
      <c r="I137" s="395"/>
      <c r="J137" s="395"/>
      <c r="K137" s="395"/>
      <c r="L137" s="397"/>
      <c r="M137" s="395"/>
      <c r="N137" s="395"/>
      <c r="O137" s="281"/>
      <c r="P137" s="281"/>
      <c r="Q137" s="137"/>
      <c r="R137" s="129"/>
      <c r="T137" s="1"/>
      <c r="U137" s="129"/>
      <c r="V137" s="1"/>
      <c r="W137" s="275"/>
      <c r="X137" s="1"/>
      <c r="Y137" s="1"/>
      <c r="Z137" s="1"/>
    </row>
    <row r="138" spans="1:26" x14ac:dyDescent="0.2">
      <c r="A138" s="281"/>
      <c r="B138" s="395"/>
      <c r="C138" s="395"/>
      <c r="D138" s="395"/>
      <c r="E138" s="395"/>
      <c r="F138" s="395"/>
      <c r="G138" s="395"/>
      <c r="H138" s="395"/>
      <c r="I138" s="395"/>
      <c r="J138" s="395"/>
      <c r="K138" s="395"/>
      <c r="L138" s="397"/>
      <c r="M138" s="395"/>
      <c r="N138" s="395"/>
      <c r="O138" s="281"/>
      <c r="P138" s="281"/>
      <c r="Q138" s="137"/>
      <c r="R138" s="129"/>
      <c r="T138" s="1"/>
      <c r="U138" s="129"/>
      <c r="V138" s="1"/>
      <c r="W138" s="275"/>
      <c r="X138" s="1"/>
      <c r="Y138" s="1"/>
      <c r="Z138" s="1"/>
    </row>
    <row r="139" spans="1:26" x14ac:dyDescent="0.2">
      <c r="A139" s="281"/>
      <c r="B139" s="395"/>
      <c r="C139" s="395"/>
      <c r="D139" s="395"/>
      <c r="E139" s="395"/>
      <c r="F139" s="395"/>
      <c r="G139" s="395"/>
      <c r="H139" s="395"/>
      <c r="I139" s="395"/>
      <c r="J139" s="395"/>
      <c r="K139" s="395"/>
      <c r="L139" s="397"/>
      <c r="M139" s="395"/>
      <c r="N139" s="395"/>
      <c r="O139" s="281"/>
      <c r="P139" s="281"/>
      <c r="Q139" s="137"/>
      <c r="R139" s="284"/>
      <c r="T139" s="1"/>
      <c r="U139" s="129"/>
      <c r="V139" s="1"/>
      <c r="W139" s="275"/>
      <c r="X139" s="1"/>
      <c r="Y139" s="1"/>
      <c r="Z139" s="1"/>
    </row>
    <row r="140" spans="1:26" x14ac:dyDescent="0.2">
      <c r="A140" s="281"/>
      <c r="B140" s="395"/>
      <c r="C140" s="395"/>
      <c r="D140" s="395"/>
      <c r="E140" s="395"/>
      <c r="F140" s="395"/>
      <c r="G140" s="395"/>
      <c r="H140" s="395"/>
      <c r="I140" s="395"/>
      <c r="J140" s="395"/>
      <c r="K140" s="395"/>
      <c r="L140" s="397"/>
      <c r="M140" s="395"/>
      <c r="N140" s="395"/>
      <c r="O140" s="281"/>
      <c r="P140" s="281"/>
      <c r="Q140" s="137"/>
      <c r="R140" s="129"/>
      <c r="T140" s="1"/>
      <c r="U140" s="129"/>
      <c r="V140" s="1"/>
      <c r="W140" s="275"/>
      <c r="X140" s="1"/>
      <c r="Y140" s="1"/>
      <c r="Z140" s="1"/>
    </row>
    <row r="141" spans="1:26" x14ac:dyDescent="0.2">
      <c r="A141" s="281"/>
      <c r="B141" s="395"/>
      <c r="C141" s="395"/>
      <c r="D141" s="395"/>
      <c r="E141" s="395"/>
      <c r="F141" s="395"/>
      <c r="G141" s="395"/>
      <c r="H141" s="395"/>
      <c r="I141" s="395"/>
      <c r="J141" s="395"/>
      <c r="K141" s="395"/>
      <c r="L141" s="397"/>
      <c r="M141" s="395"/>
      <c r="N141" s="395"/>
      <c r="O141" s="281"/>
      <c r="P141" s="281"/>
      <c r="Q141" s="137"/>
      <c r="R141" s="129"/>
      <c r="T141" s="1"/>
      <c r="U141" s="129"/>
      <c r="V141" s="1"/>
      <c r="W141" s="275"/>
      <c r="X141" s="1"/>
      <c r="Y141" s="1"/>
      <c r="Z141" s="1"/>
    </row>
    <row r="142" spans="1:26" x14ac:dyDescent="0.2">
      <c r="A142" s="281"/>
      <c r="B142" s="395"/>
      <c r="C142" s="395"/>
      <c r="D142" s="395"/>
      <c r="E142" s="395"/>
      <c r="F142" s="395"/>
      <c r="G142" s="395"/>
      <c r="H142" s="395"/>
      <c r="I142" s="395"/>
      <c r="J142" s="395"/>
      <c r="K142" s="395"/>
      <c r="L142" s="397"/>
      <c r="M142" s="395"/>
      <c r="N142" s="395"/>
      <c r="O142" s="281"/>
      <c r="P142" s="281"/>
      <c r="Q142" s="137"/>
      <c r="R142" s="129"/>
      <c r="T142" s="1"/>
      <c r="U142" s="129"/>
      <c r="V142" s="1"/>
      <c r="W142" s="275"/>
      <c r="X142" s="1"/>
      <c r="Y142" s="1"/>
      <c r="Z142" s="1"/>
    </row>
    <row r="143" spans="1:26" x14ac:dyDescent="0.2">
      <c r="A143" s="281"/>
      <c r="B143" s="395"/>
      <c r="C143" s="395"/>
      <c r="D143" s="395"/>
      <c r="E143" s="395"/>
      <c r="F143" s="395"/>
      <c r="G143" s="395"/>
      <c r="H143" s="395"/>
      <c r="I143" s="395"/>
      <c r="J143" s="395"/>
      <c r="K143" s="395"/>
      <c r="L143" s="397"/>
      <c r="M143" s="395"/>
      <c r="N143" s="395"/>
      <c r="O143" s="281"/>
      <c r="P143" s="281"/>
      <c r="Q143" s="137"/>
      <c r="R143" s="129"/>
      <c r="T143" s="1"/>
      <c r="U143" s="129"/>
      <c r="V143" s="1"/>
      <c r="W143" s="275"/>
      <c r="X143" s="1"/>
      <c r="Y143" s="1"/>
      <c r="Z143" s="1"/>
    </row>
    <row r="144" spans="1:26" x14ac:dyDescent="0.2">
      <c r="A144" s="281"/>
      <c r="B144" s="395"/>
      <c r="C144" s="395"/>
      <c r="D144" s="395"/>
      <c r="E144" s="395"/>
      <c r="F144" s="395"/>
      <c r="G144" s="395"/>
      <c r="H144" s="395"/>
      <c r="I144" s="395"/>
      <c r="J144" s="395"/>
      <c r="K144" s="395"/>
      <c r="L144" s="397"/>
      <c r="M144" s="395"/>
      <c r="N144" s="395"/>
      <c r="O144" s="281"/>
      <c r="P144" s="281"/>
      <c r="Q144" s="137"/>
      <c r="R144" s="129"/>
      <c r="T144" s="1"/>
      <c r="U144" s="129"/>
      <c r="V144" s="1"/>
      <c r="W144" s="275"/>
      <c r="X144" s="1"/>
      <c r="Y144" s="1"/>
      <c r="Z144" s="1"/>
    </row>
    <row r="145" spans="1:26" x14ac:dyDescent="0.2">
      <c r="A145" s="281"/>
      <c r="B145" s="395"/>
      <c r="C145" s="395"/>
      <c r="D145" s="395"/>
      <c r="E145" s="395"/>
      <c r="F145" s="395"/>
      <c r="G145" s="395"/>
      <c r="H145" s="395"/>
      <c r="I145" s="395"/>
      <c r="J145" s="395"/>
      <c r="K145" s="395"/>
      <c r="L145" s="397"/>
      <c r="M145" s="395"/>
      <c r="N145" s="395"/>
      <c r="O145" s="281"/>
      <c r="P145" s="281"/>
      <c r="Q145" s="137"/>
      <c r="R145" s="129"/>
      <c r="T145" s="1"/>
      <c r="U145" s="129"/>
      <c r="V145" s="1"/>
      <c r="W145" s="275"/>
      <c r="X145" s="1"/>
      <c r="Y145" s="1"/>
      <c r="Z145" s="1"/>
    </row>
    <row r="146" spans="1:26" x14ac:dyDescent="0.2">
      <c r="A146" s="281"/>
      <c r="B146" s="395"/>
      <c r="C146" s="395"/>
      <c r="D146" s="395"/>
      <c r="E146" s="395"/>
      <c r="F146" s="395"/>
      <c r="G146" s="395"/>
      <c r="H146" s="395"/>
      <c r="I146" s="395"/>
      <c r="J146" s="395"/>
      <c r="K146" s="395"/>
      <c r="L146" s="397"/>
      <c r="M146" s="395"/>
      <c r="N146" s="395"/>
      <c r="O146" s="281"/>
      <c r="P146" s="281"/>
      <c r="Q146" s="137"/>
      <c r="R146" s="129"/>
      <c r="T146" s="1"/>
      <c r="U146" s="129"/>
      <c r="V146" s="1"/>
      <c r="W146" s="275"/>
      <c r="X146" s="1"/>
      <c r="Y146" s="1"/>
      <c r="Z146" s="1"/>
    </row>
    <row r="147" spans="1:26" x14ac:dyDescent="0.2">
      <c r="A147" s="281"/>
      <c r="B147" s="395"/>
      <c r="C147" s="395"/>
      <c r="D147" s="395"/>
      <c r="E147" s="395"/>
      <c r="F147" s="395"/>
      <c r="G147" s="395"/>
      <c r="H147" s="395"/>
      <c r="I147" s="395"/>
      <c r="J147" s="395"/>
      <c r="K147" s="395"/>
      <c r="L147" s="397"/>
      <c r="M147" s="395"/>
      <c r="N147" s="395"/>
      <c r="O147" s="281"/>
      <c r="P147" s="281"/>
      <c r="Q147" s="137"/>
      <c r="R147" s="129"/>
      <c r="T147" s="1"/>
      <c r="U147" s="129"/>
      <c r="V147" s="1"/>
      <c r="W147" s="275"/>
      <c r="X147" s="1"/>
      <c r="Y147" s="1"/>
      <c r="Z147" s="1"/>
    </row>
    <row r="148" spans="1:26" x14ac:dyDescent="0.2">
      <c r="A148" s="281"/>
      <c r="B148" s="395"/>
      <c r="C148" s="395"/>
      <c r="D148" s="395"/>
      <c r="E148" s="395"/>
      <c r="F148" s="395"/>
      <c r="G148" s="395"/>
      <c r="H148" s="395"/>
      <c r="I148" s="395"/>
      <c r="J148" s="395"/>
      <c r="K148" s="395"/>
      <c r="L148" s="397"/>
      <c r="M148" s="395"/>
      <c r="N148" s="395"/>
      <c r="O148" s="281"/>
      <c r="P148" s="281"/>
      <c r="Q148" s="137"/>
      <c r="R148" s="129"/>
      <c r="T148" s="1"/>
      <c r="U148" s="129"/>
      <c r="V148" s="1"/>
      <c r="W148" s="275"/>
      <c r="X148" s="1"/>
      <c r="Y148" s="1"/>
      <c r="Z148" s="1"/>
    </row>
    <row r="149" spans="1:26" x14ac:dyDescent="0.2">
      <c r="A149" s="281"/>
      <c r="B149" s="395"/>
      <c r="C149" s="395"/>
      <c r="D149" s="395"/>
      <c r="E149" s="395"/>
      <c r="F149" s="395"/>
      <c r="G149" s="395"/>
      <c r="H149" s="395"/>
      <c r="I149" s="395"/>
      <c r="J149" s="395"/>
      <c r="K149" s="395"/>
      <c r="L149" s="397"/>
      <c r="M149" s="395"/>
      <c r="N149" s="395"/>
      <c r="O149" s="281"/>
      <c r="P149" s="281"/>
      <c r="Q149" s="137"/>
      <c r="R149" s="129"/>
      <c r="T149" s="1"/>
      <c r="U149" s="129"/>
      <c r="V149" s="1"/>
      <c r="W149" s="275"/>
      <c r="X149" s="1"/>
      <c r="Y149" s="1"/>
      <c r="Z149" s="1"/>
    </row>
    <row r="150" spans="1:26" x14ac:dyDescent="0.2">
      <c r="A150" s="281"/>
      <c r="B150" s="395"/>
      <c r="C150" s="395"/>
      <c r="D150" s="395"/>
      <c r="E150" s="395"/>
      <c r="F150" s="395"/>
      <c r="G150" s="395"/>
      <c r="H150" s="395"/>
      <c r="I150" s="395"/>
      <c r="J150" s="395"/>
      <c r="K150" s="395"/>
      <c r="L150" s="397"/>
      <c r="M150" s="395"/>
      <c r="N150" s="395"/>
      <c r="O150" s="281"/>
      <c r="P150" s="281"/>
      <c r="Q150" s="137"/>
      <c r="R150" s="129"/>
      <c r="T150" s="1"/>
      <c r="U150" s="129"/>
      <c r="V150" s="1"/>
      <c r="W150" s="275"/>
      <c r="X150" s="1"/>
      <c r="Y150" s="1"/>
      <c r="Z150" s="1"/>
    </row>
    <row r="151" spans="1:26" x14ac:dyDescent="0.2">
      <c r="A151" s="281"/>
      <c r="B151" s="395"/>
      <c r="C151" s="395"/>
      <c r="D151" s="395"/>
      <c r="E151" s="395"/>
      <c r="F151" s="395"/>
      <c r="G151" s="395"/>
      <c r="H151" s="395"/>
      <c r="I151" s="395"/>
      <c r="J151" s="395"/>
      <c r="K151" s="395"/>
      <c r="L151" s="397"/>
      <c r="M151" s="395"/>
      <c r="N151" s="395"/>
      <c r="O151" s="281"/>
      <c r="P151" s="281"/>
      <c r="Q151" s="137"/>
      <c r="R151" s="129"/>
      <c r="T151" s="1"/>
      <c r="U151" s="129"/>
      <c r="V151" s="1"/>
      <c r="W151" s="275"/>
      <c r="X151" s="1"/>
      <c r="Y151" s="1"/>
      <c r="Z151" s="1"/>
    </row>
    <row r="152" spans="1:26" x14ac:dyDescent="0.2">
      <c r="A152" s="281"/>
      <c r="B152" s="395"/>
      <c r="C152" s="395"/>
      <c r="D152" s="395"/>
      <c r="E152" s="395"/>
      <c r="F152" s="395"/>
      <c r="G152" s="395"/>
      <c r="H152" s="395"/>
      <c r="I152" s="395"/>
      <c r="J152" s="395"/>
      <c r="K152" s="395"/>
      <c r="L152" s="397"/>
      <c r="M152" s="395"/>
      <c r="N152" s="395"/>
      <c r="O152" s="281"/>
      <c r="P152" s="281"/>
      <c r="Q152" s="137"/>
      <c r="R152" s="129"/>
      <c r="T152" s="1"/>
      <c r="U152" s="129"/>
      <c r="V152" s="1"/>
      <c r="W152" s="275"/>
      <c r="X152" s="1"/>
      <c r="Y152" s="1"/>
      <c r="Z152" s="1"/>
    </row>
    <row r="153" spans="1:26" x14ac:dyDescent="0.2">
      <c r="A153" s="281"/>
      <c r="B153" s="395"/>
      <c r="C153" s="395"/>
      <c r="D153" s="395"/>
      <c r="E153" s="395"/>
      <c r="F153" s="395"/>
      <c r="G153" s="395"/>
      <c r="H153" s="395"/>
      <c r="I153" s="395"/>
      <c r="J153" s="395"/>
      <c r="K153" s="395"/>
      <c r="L153" s="397"/>
      <c r="M153" s="395"/>
      <c r="N153" s="395"/>
      <c r="O153" s="281"/>
      <c r="P153" s="281"/>
      <c r="Q153" s="137"/>
      <c r="R153" s="129"/>
      <c r="T153" s="1"/>
      <c r="U153" s="129"/>
      <c r="V153" s="1"/>
      <c r="W153" s="275"/>
      <c r="X153" s="1"/>
      <c r="Y153" s="1"/>
      <c r="Z153" s="1"/>
    </row>
    <row r="154" spans="1:26" x14ac:dyDescent="0.2">
      <c r="A154" s="281"/>
      <c r="B154" s="395"/>
      <c r="C154" s="395"/>
      <c r="D154" s="395"/>
      <c r="E154" s="395"/>
      <c r="F154" s="395"/>
      <c r="G154" s="395"/>
      <c r="H154" s="395"/>
      <c r="I154" s="395"/>
      <c r="J154" s="395"/>
      <c r="K154" s="395"/>
      <c r="L154" s="397"/>
      <c r="M154" s="395"/>
      <c r="N154" s="395"/>
      <c r="O154" s="281"/>
      <c r="P154" s="281"/>
      <c r="Q154" s="137"/>
      <c r="R154" s="129"/>
      <c r="T154" s="1"/>
      <c r="U154" s="129"/>
      <c r="V154" s="1"/>
      <c r="W154" s="275"/>
      <c r="X154" s="1"/>
      <c r="Y154" s="1"/>
      <c r="Z154" s="1"/>
    </row>
    <row r="155" spans="1:26" x14ac:dyDescent="0.2">
      <c r="A155" s="281"/>
      <c r="B155" s="395"/>
      <c r="C155" s="395"/>
      <c r="D155" s="395"/>
      <c r="E155" s="395"/>
      <c r="F155" s="395"/>
      <c r="G155" s="395"/>
      <c r="H155" s="395"/>
      <c r="I155" s="395"/>
      <c r="J155" s="395"/>
      <c r="K155" s="395"/>
      <c r="L155" s="397"/>
      <c r="M155" s="395"/>
      <c r="N155" s="395"/>
      <c r="O155" s="281"/>
      <c r="P155" s="281"/>
      <c r="Q155" s="137"/>
      <c r="R155" s="129"/>
      <c r="T155" s="1"/>
      <c r="U155" s="129"/>
      <c r="V155" s="1"/>
      <c r="W155" s="275"/>
      <c r="X155" s="1"/>
      <c r="Y155" s="1"/>
      <c r="Z155" s="1"/>
    </row>
    <row r="156" spans="1:26" x14ac:dyDescent="0.2">
      <c r="A156" s="281"/>
      <c r="B156" s="395"/>
      <c r="C156" s="395"/>
      <c r="D156" s="395"/>
      <c r="E156" s="395"/>
      <c r="F156" s="395"/>
      <c r="G156" s="395"/>
      <c r="H156" s="395"/>
      <c r="I156" s="395"/>
      <c r="J156" s="395"/>
      <c r="K156" s="395"/>
      <c r="L156" s="397"/>
      <c r="M156" s="395"/>
      <c r="N156" s="395"/>
      <c r="O156" s="281"/>
      <c r="P156" s="281"/>
      <c r="Q156" s="137"/>
      <c r="R156" s="129"/>
      <c r="T156" s="1"/>
      <c r="U156" s="129"/>
      <c r="V156" s="1"/>
      <c r="W156" s="275"/>
      <c r="X156" s="1"/>
      <c r="Y156" s="1"/>
      <c r="Z156" s="1"/>
    </row>
    <row r="157" spans="1:26" x14ac:dyDescent="0.2">
      <c r="A157" s="281"/>
      <c r="B157" s="395"/>
      <c r="C157" s="395"/>
      <c r="D157" s="395"/>
      <c r="E157" s="395"/>
      <c r="F157" s="395"/>
      <c r="G157" s="395"/>
      <c r="H157" s="395"/>
      <c r="I157" s="395"/>
      <c r="J157" s="395"/>
      <c r="K157" s="395"/>
      <c r="L157" s="397"/>
      <c r="M157" s="395"/>
      <c r="N157" s="395"/>
      <c r="O157" s="281"/>
      <c r="P157" s="281"/>
      <c r="Q157" s="137"/>
      <c r="R157" s="129"/>
      <c r="T157" s="1"/>
      <c r="U157" s="129"/>
      <c r="V157" s="1"/>
      <c r="W157" s="275"/>
      <c r="X157" s="1"/>
      <c r="Y157" s="1"/>
      <c r="Z157" s="1"/>
    </row>
    <row r="158" spans="1:26" x14ac:dyDescent="0.2">
      <c r="A158" s="281"/>
      <c r="B158" s="395"/>
      <c r="C158" s="395"/>
      <c r="D158" s="395"/>
      <c r="E158" s="395"/>
      <c r="F158" s="395"/>
      <c r="G158" s="395"/>
      <c r="H158" s="395"/>
      <c r="I158" s="395"/>
      <c r="J158" s="395"/>
      <c r="K158" s="395"/>
      <c r="L158" s="397"/>
      <c r="M158" s="395"/>
      <c r="N158" s="395"/>
      <c r="O158" s="281"/>
      <c r="P158" s="281"/>
      <c r="Q158" s="137"/>
      <c r="R158" s="129"/>
      <c r="T158" s="1"/>
      <c r="U158" s="129"/>
      <c r="V158" s="1"/>
      <c r="W158" s="275"/>
      <c r="X158" s="1"/>
      <c r="Y158" s="1"/>
      <c r="Z158" s="1"/>
    </row>
    <row r="159" spans="1:26" x14ac:dyDescent="0.2">
      <c r="A159" s="281"/>
      <c r="B159" s="395"/>
      <c r="C159" s="395"/>
      <c r="D159" s="395"/>
      <c r="E159" s="395"/>
      <c r="F159" s="395"/>
      <c r="G159" s="395"/>
      <c r="H159" s="395"/>
      <c r="I159" s="395"/>
      <c r="J159" s="395"/>
      <c r="K159" s="395"/>
      <c r="L159" s="397"/>
      <c r="M159" s="395"/>
      <c r="N159" s="395"/>
      <c r="O159" s="281"/>
      <c r="P159" s="281"/>
      <c r="Q159" s="137"/>
      <c r="R159" s="129"/>
      <c r="T159" s="1"/>
      <c r="U159" s="129"/>
      <c r="V159" s="1"/>
      <c r="W159" s="275"/>
      <c r="X159" s="1"/>
      <c r="Y159" s="1"/>
      <c r="Z159" s="1"/>
    </row>
    <row r="160" spans="1:26" x14ac:dyDescent="0.2">
      <c r="A160" s="281"/>
      <c r="B160" s="395"/>
      <c r="C160" s="395"/>
      <c r="D160" s="395"/>
      <c r="E160" s="395"/>
      <c r="F160" s="395"/>
      <c r="G160" s="395"/>
      <c r="H160" s="395"/>
      <c r="I160" s="395"/>
      <c r="J160" s="395"/>
      <c r="K160" s="395"/>
      <c r="L160" s="397"/>
      <c r="M160" s="395"/>
      <c r="N160" s="395"/>
      <c r="O160" s="281"/>
      <c r="P160" s="281"/>
      <c r="Q160" s="137"/>
      <c r="R160" s="129"/>
      <c r="T160" s="1"/>
      <c r="U160" s="129"/>
      <c r="V160" s="1"/>
      <c r="W160" s="275"/>
      <c r="X160" s="1"/>
      <c r="Y160" s="1"/>
      <c r="Z160" s="1"/>
    </row>
    <row r="161" spans="1:26" x14ac:dyDescent="0.2">
      <c r="A161" s="281"/>
      <c r="B161" s="395"/>
      <c r="C161" s="395"/>
      <c r="D161" s="395"/>
      <c r="E161" s="395"/>
      <c r="F161" s="395"/>
      <c r="G161" s="395"/>
      <c r="H161" s="395"/>
      <c r="I161" s="395"/>
      <c r="J161" s="395"/>
      <c r="K161" s="395"/>
      <c r="L161" s="397"/>
      <c r="M161" s="395"/>
      <c r="N161" s="395"/>
      <c r="O161" s="281"/>
      <c r="P161" s="281"/>
      <c r="Q161" s="137"/>
      <c r="R161" s="129"/>
      <c r="T161" s="1"/>
      <c r="U161" s="129"/>
      <c r="V161" s="1"/>
      <c r="W161" s="275"/>
      <c r="X161" s="1"/>
      <c r="Y161" s="1"/>
      <c r="Z161" s="1"/>
    </row>
    <row r="162" spans="1:26" x14ac:dyDescent="0.2">
      <c r="A162" s="281"/>
      <c r="B162" s="395"/>
      <c r="C162" s="395"/>
      <c r="D162" s="395"/>
      <c r="E162" s="395"/>
      <c r="F162" s="395"/>
      <c r="G162" s="395"/>
      <c r="H162" s="395"/>
      <c r="I162" s="395"/>
      <c r="J162" s="395"/>
      <c r="K162" s="395"/>
      <c r="L162" s="397"/>
      <c r="M162" s="395"/>
      <c r="N162" s="395"/>
      <c r="O162" s="281"/>
      <c r="P162" s="281"/>
      <c r="Q162" s="137"/>
      <c r="R162" s="129"/>
      <c r="T162" s="1"/>
      <c r="U162" s="129"/>
      <c r="V162" s="1"/>
      <c r="W162" s="275"/>
      <c r="X162" s="1"/>
      <c r="Y162" s="1"/>
      <c r="Z162" s="1"/>
    </row>
    <row r="163" spans="1:26" x14ac:dyDescent="0.2">
      <c r="A163" s="281"/>
      <c r="B163" s="395"/>
      <c r="C163" s="395"/>
      <c r="D163" s="395"/>
      <c r="E163" s="395"/>
      <c r="F163" s="395"/>
      <c r="G163" s="395"/>
      <c r="H163" s="395"/>
      <c r="I163" s="395"/>
      <c r="J163" s="395"/>
      <c r="K163" s="395"/>
      <c r="L163" s="397"/>
      <c r="M163" s="395"/>
      <c r="N163" s="395"/>
      <c r="O163" s="281"/>
      <c r="P163" s="281"/>
      <c r="Q163" s="137"/>
      <c r="R163" s="129"/>
      <c r="T163" s="1"/>
      <c r="U163" s="129"/>
      <c r="V163" s="1"/>
      <c r="W163" s="275"/>
      <c r="X163" s="1"/>
      <c r="Y163" s="1"/>
      <c r="Z163" s="1"/>
    </row>
    <row r="164" spans="1:26" x14ac:dyDescent="0.2">
      <c r="A164" s="281"/>
      <c r="B164" s="395"/>
      <c r="C164" s="395"/>
      <c r="D164" s="395"/>
      <c r="E164" s="395"/>
      <c r="F164" s="395"/>
      <c r="G164" s="395"/>
      <c r="H164" s="395"/>
      <c r="I164" s="395"/>
      <c r="J164" s="395"/>
      <c r="K164" s="395"/>
      <c r="L164" s="397"/>
      <c r="M164" s="395"/>
      <c r="N164" s="395"/>
      <c r="O164" s="281"/>
      <c r="P164" s="281"/>
      <c r="Q164" s="137"/>
      <c r="R164" s="129"/>
      <c r="T164" s="1"/>
      <c r="U164" s="129"/>
      <c r="V164" s="1"/>
      <c r="W164" s="275"/>
      <c r="X164" s="1"/>
      <c r="Y164" s="1"/>
      <c r="Z164" s="1"/>
    </row>
    <row r="165" spans="1:26" x14ac:dyDescent="0.2">
      <c r="A165" s="281"/>
      <c r="B165" s="395"/>
      <c r="C165" s="395"/>
      <c r="D165" s="395"/>
      <c r="E165" s="395"/>
      <c r="F165" s="395"/>
      <c r="G165" s="395"/>
      <c r="H165" s="395"/>
      <c r="I165" s="395"/>
      <c r="J165" s="395"/>
      <c r="K165" s="395"/>
      <c r="L165" s="397"/>
      <c r="M165" s="395"/>
      <c r="N165" s="395"/>
      <c r="O165" s="281"/>
      <c r="P165" s="281"/>
      <c r="Q165" s="137"/>
      <c r="R165" s="129"/>
      <c r="T165" s="1"/>
      <c r="U165" s="129"/>
      <c r="V165" s="1"/>
      <c r="W165" s="275"/>
      <c r="X165" s="1"/>
      <c r="Y165" s="1"/>
      <c r="Z165" s="1"/>
    </row>
    <row r="166" spans="1:26" x14ac:dyDescent="0.2">
      <c r="A166" s="281"/>
      <c r="B166" s="395"/>
      <c r="C166" s="395"/>
      <c r="D166" s="395"/>
      <c r="E166" s="395"/>
      <c r="F166" s="395"/>
      <c r="G166" s="395"/>
      <c r="H166" s="395"/>
      <c r="I166" s="395"/>
      <c r="J166" s="395"/>
      <c r="K166" s="395"/>
      <c r="L166" s="397"/>
      <c r="M166" s="395"/>
      <c r="N166" s="395"/>
      <c r="O166" s="281"/>
      <c r="P166" s="281"/>
      <c r="Q166" s="137"/>
      <c r="R166" s="129"/>
      <c r="T166" s="1"/>
      <c r="U166" s="129"/>
      <c r="V166" s="1"/>
      <c r="W166" s="275"/>
      <c r="X166" s="1"/>
      <c r="Y166" s="1"/>
      <c r="Z166" s="1"/>
    </row>
    <row r="167" spans="1:26" x14ac:dyDescent="0.2">
      <c r="A167" s="281"/>
      <c r="B167" s="395"/>
      <c r="C167" s="395"/>
      <c r="D167" s="395"/>
      <c r="E167" s="395"/>
      <c r="F167" s="395"/>
      <c r="G167" s="395"/>
      <c r="H167" s="395"/>
      <c r="I167" s="395"/>
      <c r="J167" s="395"/>
      <c r="K167" s="395"/>
      <c r="L167" s="397"/>
      <c r="M167" s="395"/>
      <c r="N167" s="395"/>
      <c r="O167" s="281"/>
      <c r="P167" s="281"/>
      <c r="Q167" s="137"/>
      <c r="R167" s="129"/>
      <c r="T167" s="1"/>
      <c r="U167" s="129"/>
      <c r="V167" s="1"/>
      <c r="W167" s="275"/>
      <c r="X167" s="1"/>
      <c r="Y167" s="1"/>
      <c r="Z167" s="1"/>
    </row>
    <row r="168" spans="1:26" x14ac:dyDescent="0.2">
      <c r="A168" s="281"/>
      <c r="B168" s="395"/>
      <c r="C168" s="395"/>
      <c r="D168" s="395"/>
      <c r="E168" s="395"/>
      <c r="F168" s="395"/>
      <c r="G168" s="395"/>
      <c r="H168" s="395"/>
      <c r="I168" s="395"/>
      <c r="J168" s="395"/>
      <c r="K168" s="395"/>
      <c r="L168" s="397"/>
      <c r="M168" s="395"/>
      <c r="N168" s="395"/>
      <c r="O168" s="281"/>
      <c r="P168" s="281"/>
      <c r="Q168" s="137"/>
      <c r="R168" s="129"/>
      <c r="T168" s="1"/>
      <c r="U168" s="129"/>
      <c r="V168" s="1"/>
      <c r="W168" s="275"/>
      <c r="X168" s="1"/>
      <c r="Y168" s="1"/>
      <c r="Z168" s="1"/>
    </row>
    <row r="169" spans="1:26" x14ac:dyDescent="0.2">
      <c r="A169" s="281"/>
      <c r="B169" s="395"/>
      <c r="C169" s="395"/>
      <c r="D169" s="395"/>
      <c r="E169" s="395"/>
      <c r="F169" s="395"/>
      <c r="G169" s="395"/>
      <c r="H169" s="395"/>
      <c r="I169" s="395"/>
      <c r="J169" s="395"/>
      <c r="K169" s="395"/>
      <c r="L169" s="397"/>
      <c r="M169" s="395"/>
      <c r="N169" s="395"/>
      <c r="O169" s="281"/>
      <c r="P169" s="281"/>
      <c r="Q169" s="137"/>
      <c r="R169" s="129"/>
      <c r="T169" s="1"/>
      <c r="U169" s="129"/>
      <c r="V169" s="1"/>
      <c r="W169" s="275"/>
      <c r="X169" s="1"/>
      <c r="Y169" s="1"/>
      <c r="Z169" s="1"/>
    </row>
    <row r="170" spans="1:26" x14ac:dyDescent="0.2">
      <c r="A170" s="281"/>
      <c r="B170" s="395"/>
      <c r="C170" s="395"/>
      <c r="D170" s="395"/>
      <c r="E170" s="395"/>
      <c r="F170" s="395"/>
      <c r="G170" s="395"/>
      <c r="H170" s="395"/>
      <c r="I170" s="395"/>
      <c r="J170" s="395"/>
      <c r="K170" s="395"/>
      <c r="L170" s="397"/>
      <c r="M170" s="395"/>
      <c r="N170" s="395"/>
      <c r="O170" s="281"/>
      <c r="P170" s="281"/>
      <c r="Q170" s="137"/>
      <c r="R170" s="129"/>
      <c r="T170" s="1"/>
      <c r="U170" s="129"/>
      <c r="V170" s="1"/>
      <c r="W170" s="275"/>
      <c r="X170" s="1"/>
      <c r="Y170" s="1"/>
      <c r="Z170" s="1"/>
    </row>
    <row r="171" spans="1:26" x14ac:dyDescent="0.2">
      <c r="A171" s="281"/>
      <c r="B171" s="395"/>
      <c r="C171" s="395"/>
      <c r="D171" s="395"/>
      <c r="E171" s="395"/>
      <c r="F171" s="395"/>
      <c r="G171" s="395"/>
      <c r="H171" s="395"/>
      <c r="I171" s="395"/>
      <c r="J171" s="395"/>
      <c r="K171" s="395"/>
      <c r="L171" s="397"/>
      <c r="M171" s="395"/>
      <c r="N171" s="395"/>
      <c r="O171" s="281"/>
      <c r="P171" s="281"/>
      <c r="Q171" s="137"/>
      <c r="R171" s="129"/>
      <c r="T171" s="1"/>
      <c r="U171" s="129"/>
      <c r="V171" s="1"/>
      <c r="W171" s="275"/>
      <c r="X171" s="1"/>
      <c r="Y171" s="1"/>
      <c r="Z171" s="1"/>
    </row>
    <row r="172" spans="1:26" x14ac:dyDescent="0.2">
      <c r="A172" s="281"/>
      <c r="B172" s="395"/>
      <c r="C172" s="395"/>
      <c r="D172" s="395"/>
      <c r="E172" s="395"/>
      <c r="F172" s="395"/>
      <c r="G172" s="395"/>
      <c r="H172" s="395"/>
      <c r="I172" s="395"/>
      <c r="J172" s="395"/>
      <c r="K172" s="395"/>
      <c r="L172" s="397"/>
      <c r="M172" s="395"/>
      <c r="N172" s="395"/>
      <c r="O172" s="281"/>
      <c r="P172" s="281"/>
      <c r="Q172" s="137"/>
      <c r="R172" s="129"/>
      <c r="T172" s="1"/>
      <c r="U172" s="129"/>
      <c r="V172" s="1"/>
      <c r="W172" s="275"/>
      <c r="X172" s="1"/>
      <c r="Y172" s="1"/>
      <c r="Z172" s="1"/>
    </row>
    <row r="173" spans="1:26" x14ac:dyDescent="0.2">
      <c r="A173" s="281"/>
      <c r="B173" s="395"/>
      <c r="C173" s="395"/>
      <c r="D173" s="395"/>
      <c r="E173" s="395"/>
      <c r="F173" s="395"/>
      <c r="G173" s="395"/>
      <c r="H173" s="395"/>
      <c r="I173" s="395"/>
      <c r="J173" s="395"/>
      <c r="K173" s="395"/>
      <c r="L173" s="397"/>
      <c r="M173" s="395"/>
      <c r="N173" s="395"/>
      <c r="O173" s="281"/>
      <c r="P173" s="281"/>
      <c r="Q173" s="137"/>
      <c r="R173" s="129"/>
      <c r="T173" s="1"/>
      <c r="U173" s="129"/>
      <c r="V173" s="1"/>
      <c r="W173" s="275"/>
      <c r="X173" s="1"/>
      <c r="Y173" s="1"/>
      <c r="Z173" s="1"/>
    </row>
    <row r="174" spans="1:26" x14ac:dyDescent="0.2">
      <c r="A174" s="281"/>
      <c r="B174" s="395"/>
      <c r="C174" s="395"/>
      <c r="D174" s="395"/>
      <c r="E174" s="395"/>
      <c r="F174" s="395"/>
      <c r="G174" s="395"/>
      <c r="H174" s="395"/>
      <c r="I174" s="395"/>
      <c r="J174" s="395"/>
      <c r="K174" s="395"/>
      <c r="L174" s="397"/>
      <c r="M174" s="395"/>
      <c r="N174" s="395"/>
      <c r="O174" s="281"/>
      <c r="P174" s="281"/>
      <c r="Q174" s="137"/>
      <c r="R174" s="129"/>
      <c r="T174" s="1"/>
      <c r="U174" s="129"/>
      <c r="V174" s="1"/>
      <c r="W174" s="275"/>
      <c r="X174" s="1"/>
      <c r="Y174" s="1"/>
      <c r="Z174" s="1"/>
    </row>
    <row r="175" spans="1:26" x14ac:dyDescent="0.2">
      <c r="A175" s="281"/>
      <c r="B175" s="395"/>
      <c r="C175" s="395"/>
      <c r="D175" s="395"/>
      <c r="E175" s="395"/>
      <c r="F175" s="395"/>
      <c r="G175" s="395"/>
      <c r="H175" s="395"/>
      <c r="I175" s="395"/>
      <c r="J175" s="395"/>
      <c r="K175" s="395"/>
      <c r="L175" s="397"/>
      <c r="M175" s="395"/>
      <c r="N175" s="395"/>
      <c r="O175" s="281"/>
      <c r="P175" s="281"/>
      <c r="Q175" s="137"/>
      <c r="R175" s="129"/>
      <c r="T175" s="1"/>
      <c r="U175" s="129"/>
      <c r="V175" s="1"/>
      <c r="W175" s="275"/>
      <c r="X175" s="1"/>
      <c r="Y175" s="1"/>
      <c r="Z175" s="1"/>
    </row>
    <row r="176" spans="1:26" x14ac:dyDescent="0.2">
      <c r="A176" s="281"/>
      <c r="B176" s="395"/>
      <c r="C176" s="395"/>
      <c r="D176" s="395"/>
      <c r="E176" s="395"/>
      <c r="F176" s="395"/>
      <c r="G176" s="395"/>
      <c r="H176" s="395"/>
      <c r="I176" s="395"/>
      <c r="J176" s="395"/>
      <c r="K176" s="395"/>
      <c r="L176" s="397"/>
      <c r="M176" s="395"/>
      <c r="N176" s="395"/>
      <c r="O176" s="281"/>
      <c r="P176" s="281"/>
      <c r="Q176" s="137"/>
      <c r="R176" s="129"/>
      <c r="T176" s="1"/>
      <c r="U176" s="129"/>
      <c r="V176" s="1"/>
      <c r="W176" s="275"/>
      <c r="X176" s="1"/>
      <c r="Y176" s="1"/>
      <c r="Z176" s="1"/>
    </row>
    <row r="177" spans="1:26" x14ac:dyDescent="0.2">
      <c r="A177" s="281"/>
      <c r="B177" s="395"/>
      <c r="C177" s="395"/>
      <c r="D177" s="395"/>
      <c r="E177" s="395"/>
      <c r="F177" s="395"/>
      <c r="G177" s="395"/>
      <c r="H177" s="395"/>
      <c r="I177" s="395"/>
      <c r="J177" s="395"/>
      <c r="K177" s="395"/>
      <c r="L177" s="397"/>
      <c r="M177" s="395"/>
      <c r="N177" s="395"/>
      <c r="O177" s="281"/>
      <c r="P177" s="281"/>
      <c r="Q177" s="137"/>
      <c r="R177" s="129"/>
      <c r="T177" s="1"/>
      <c r="U177" s="129"/>
      <c r="V177" s="1"/>
      <c r="W177" s="275"/>
      <c r="X177" s="1"/>
      <c r="Y177" s="1"/>
      <c r="Z177" s="1"/>
    </row>
    <row r="178" spans="1:26" x14ac:dyDescent="0.2">
      <c r="A178" s="281"/>
      <c r="B178" s="395"/>
      <c r="C178" s="395"/>
      <c r="D178" s="395"/>
      <c r="E178" s="395"/>
      <c r="F178" s="395"/>
      <c r="G178" s="395"/>
      <c r="H178" s="395"/>
      <c r="I178" s="395"/>
      <c r="J178" s="395"/>
      <c r="K178" s="395"/>
      <c r="L178" s="397"/>
      <c r="M178" s="395"/>
      <c r="N178" s="395"/>
      <c r="O178" s="281"/>
      <c r="P178" s="281"/>
      <c r="Q178" s="137"/>
      <c r="R178" s="284"/>
      <c r="T178" s="1"/>
      <c r="U178" s="129"/>
      <c r="V178" s="1"/>
      <c r="W178" s="275"/>
      <c r="X178" s="1"/>
      <c r="Y178" s="1"/>
      <c r="Z178" s="1"/>
    </row>
    <row r="179" spans="1:26" x14ac:dyDescent="0.2">
      <c r="A179" s="281"/>
      <c r="B179" s="395"/>
      <c r="C179" s="395"/>
      <c r="D179" s="395"/>
      <c r="E179" s="395"/>
      <c r="F179" s="395"/>
      <c r="G179" s="395"/>
      <c r="H179" s="395"/>
      <c r="I179" s="395"/>
      <c r="J179" s="395"/>
      <c r="K179" s="395"/>
      <c r="L179" s="397"/>
      <c r="M179" s="395"/>
      <c r="N179" s="395"/>
      <c r="O179" s="281"/>
      <c r="P179" s="281"/>
      <c r="Q179" s="137"/>
      <c r="R179" s="129"/>
      <c r="T179" s="1"/>
      <c r="U179" s="129"/>
      <c r="V179" s="1"/>
      <c r="W179" s="275"/>
      <c r="X179" s="1"/>
      <c r="Y179" s="1"/>
      <c r="Z179" s="1"/>
    </row>
    <row r="180" spans="1:26" x14ac:dyDescent="0.2">
      <c r="A180" s="281"/>
      <c r="B180" s="395"/>
      <c r="C180" s="395"/>
      <c r="D180" s="395"/>
      <c r="E180" s="395"/>
      <c r="F180" s="395"/>
      <c r="G180" s="395"/>
      <c r="H180" s="395"/>
      <c r="I180" s="395"/>
      <c r="J180" s="395"/>
      <c r="K180" s="395"/>
      <c r="L180" s="397"/>
      <c r="M180" s="395"/>
      <c r="N180" s="395"/>
      <c r="O180" s="281"/>
      <c r="P180" s="281"/>
      <c r="Q180" s="137"/>
      <c r="R180" s="129"/>
      <c r="T180" s="1"/>
      <c r="U180" s="129"/>
      <c r="V180" s="1"/>
      <c r="W180" s="275"/>
      <c r="X180" s="1"/>
      <c r="Y180" s="1"/>
      <c r="Z180" s="1"/>
    </row>
    <row r="181" spans="1:26" x14ac:dyDescent="0.2">
      <c r="A181" s="281"/>
      <c r="B181" s="395"/>
      <c r="C181" s="395"/>
      <c r="D181" s="395"/>
      <c r="E181" s="395"/>
      <c r="F181" s="395"/>
      <c r="G181" s="395"/>
      <c r="H181" s="395"/>
      <c r="I181" s="395"/>
      <c r="J181" s="395"/>
      <c r="K181" s="395"/>
      <c r="L181" s="397"/>
      <c r="M181" s="395"/>
      <c r="N181" s="395"/>
      <c r="O181" s="281"/>
      <c r="P181" s="281"/>
      <c r="Q181" s="137"/>
      <c r="R181" s="129"/>
      <c r="T181" s="1"/>
      <c r="U181" s="129"/>
      <c r="V181" s="1"/>
      <c r="W181" s="275"/>
      <c r="X181" s="1"/>
      <c r="Y181" s="1"/>
      <c r="Z181" s="1"/>
    </row>
    <row r="182" spans="1:26" x14ac:dyDescent="0.2">
      <c r="A182" s="281"/>
      <c r="B182" s="395"/>
      <c r="C182" s="395"/>
      <c r="D182" s="395"/>
      <c r="E182" s="395"/>
      <c r="F182" s="395"/>
      <c r="G182" s="395"/>
      <c r="H182" s="395"/>
      <c r="I182" s="395"/>
      <c r="J182" s="395"/>
      <c r="K182" s="395"/>
      <c r="L182" s="397"/>
      <c r="M182" s="395"/>
      <c r="N182" s="395"/>
      <c r="O182" s="281"/>
      <c r="P182" s="281"/>
      <c r="Q182" s="137"/>
      <c r="R182" s="129"/>
      <c r="T182" s="1"/>
      <c r="U182" s="129"/>
      <c r="V182" s="1"/>
      <c r="W182" s="275"/>
      <c r="X182" s="1"/>
      <c r="Y182" s="1"/>
      <c r="Z182" s="1"/>
    </row>
    <row r="183" spans="1:26" x14ac:dyDescent="0.2">
      <c r="A183" s="281"/>
      <c r="B183" s="395"/>
      <c r="C183" s="395"/>
      <c r="D183" s="395"/>
      <c r="E183" s="395"/>
      <c r="F183" s="395"/>
      <c r="G183" s="395"/>
      <c r="H183" s="395"/>
      <c r="I183" s="395"/>
      <c r="J183" s="395"/>
      <c r="K183" s="395"/>
      <c r="L183" s="397"/>
      <c r="M183" s="395"/>
      <c r="N183" s="395"/>
      <c r="O183" s="281"/>
      <c r="P183" s="281"/>
      <c r="Q183" s="137"/>
      <c r="R183" s="129"/>
      <c r="T183" s="1"/>
      <c r="U183" s="129"/>
      <c r="V183" s="1"/>
      <c r="W183" s="275"/>
      <c r="X183" s="1"/>
      <c r="Y183" s="1"/>
      <c r="Z183" s="1"/>
    </row>
    <row r="184" spans="1:26" x14ac:dyDescent="0.2">
      <c r="A184" s="281"/>
      <c r="B184" s="395"/>
      <c r="C184" s="395"/>
      <c r="D184" s="395"/>
      <c r="E184" s="395"/>
      <c r="F184" s="395"/>
      <c r="G184" s="395"/>
      <c r="H184" s="395"/>
      <c r="I184" s="395"/>
      <c r="J184" s="395"/>
      <c r="K184" s="395"/>
      <c r="L184" s="397"/>
      <c r="M184" s="395"/>
      <c r="N184" s="395"/>
      <c r="O184" s="281"/>
      <c r="P184" s="281"/>
      <c r="Q184" s="137"/>
      <c r="R184" s="129"/>
      <c r="T184" s="1"/>
      <c r="U184" s="129"/>
      <c r="V184" s="1"/>
      <c r="W184" s="275"/>
      <c r="X184" s="1"/>
      <c r="Y184" s="1"/>
      <c r="Z184" s="1"/>
    </row>
    <row r="185" spans="1:26" x14ac:dyDescent="0.2">
      <c r="A185" s="281"/>
      <c r="B185" s="395"/>
      <c r="C185" s="395"/>
      <c r="D185" s="395"/>
      <c r="E185" s="395"/>
      <c r="F185" s="395"/>
      <c r="G185" s="395"/>
      <c r="H185" s="395"/>
      <c r="I185" s="395"/>
      <c r="J185" s="395"/>
      <c r="K185" s="395"/>
      <c r="L185" s="397"/>
      <c r="M185" s="395"/>
      <c r="N185" s="395"/>
      <c r="O185" s="281"/>
      <c r="P185" s="281"/>
      <c r="Q185" s="137"/>
      <c r="R185" s="129"/>
      <c r="T185" s="1"/>
      <c r="U185" s="129"/>
      <c r="V185" s="1"/>
      <c r="W185" s="275"/>
      <c r="X185" s="1"/>
      <c r="Y185" s="1"/>
      <c r="Z185" s="1"/>
    </row>
    <row r="186" spans="1:26" x14ac:dyDescent="0.2">
      <c r="A186" s="281"/>
      <c r="B186" s="395"/>
      <c r="C186" s="395"/>
      <c r="D186" s="395"/>
      <c r="E186" s="395"/>
      <c r="F186" s="395"/>
      <c r="G186" s="395"/>
      <c r="H186" s="395"/>
      <c r="I186" s="395"/>
      <c r="J186" s="395"/>
      <c r="K186" s="395"/>
      <c r="L186" s="397"/>
      <c r="M186" s="395"/>
      <c r="N186" s="395"/>
      <c r="O186" s="281"/>
      <c r="P186" s="281"/>
      <c r="Q186" s="137"/>
      <c r="R186" s="129"/>
      <c r="T186" s="1"/>
      <c r="U186" s="129"/>
      <c r="V186" s="1"/>
      <c r="W186" s="275"/>
      <c r="X186" s="1"/>
      <c r="Y186" s="1"/>
      <c r="Z186" s="1"/>
    </row>
    <row r="187" spans="1:26" x14ac:dyDescent="0.2">
      <c r="A187" s="281"/>
      <c r="B187" s="281"/>
      <c r="C187" s="281"/>
      <c r="D187" s="281"/>
      <c r="E187" s="281"/>
      <c r="F187" s="281"/>
      <c r="G187" s="281"/>
      <c r="H187" s="281"/>
      <c r="I187" s="281"/>
      <c r="J187" s="281"/>
      <c r="K187" s="281"/>
      <c r="L187" s="282"/>
      <c r="M187" s="281"/>
      <c r="N187" s="281"/>
      <c r="O187" s="281"/>
      <c r="P187" s="281"/>
      <c r="Q187" s="137"/>
      <c r="R187" s="129"/>
      <c r="T187" s="1"/>
      <c r="U187" s="129"/>
      <c r="V187" s="1"/>
      <c r="W187" s="275"/>
      <c r="X187" s="1"/>
      <c r="Y187" s="1"/>
      <c r="Z187" s="1"/>
    </row>
    <row r="188" spans="1:26" x14ac:dyDescent="0.2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  <c r="K188" s="281"/>
      <c r="L188" s="282"/>
      <c r="M188" s="281"/>
      <c r="N188" s="281"/>
      <c r="O188" s="281"/>
      <c r="P188" s="281"/>
      <c r="Q188" s="137"/>
      <c r="R188" s="129"/>
      <c r="T188" s="1"/>
      <c r="U188" s="129"/>
      <c r="V188" s="1"/>
      <c r="W188" s="275"/>
      <c r="X188" s="1"/>
      <c r="Y188" s="1"/>
      <c r="Z188" s="1"/>
    </row>
    <row r="189" spans="1:26" x14ac:dyDescent="0.2">
      <c r="A189" s="281"/>
      <c r="B189" s="281"/>
      <c r="C189" s="281"/>
      <c r="D189" s="281"/>
      <c r="E189" s="281"/>
      <c r="F189" s="281"/>
      <c r="G189" s="281"/>
      <c r="H189" s="281"/>
      <c r="I189" s="281"/>
      <c r="J189" s="281"/>
      <c r="K189" s="281"/>
      <c r="L189" s="282"/>
      <c r="M189" s="281"/>
      <c r="N189" s="281"/>
      <c r="O189" s="281"/>
      <c r="P189" s="281"/>
      <c r="Q189" s="137"/>
      <c r="R189" s="129"/>
      <c r="T189" s="1"/>
      <c r="U189" s="129"/>
      <c r="V189" s="1"/>
      <c r="W189" s="275"/>
      <c r="X189" s="1"/>
      <c r="Y189" s="1"/>
      <c r="Z189" s="1"/>
    </row>
    <row r="190" spans="1:26" x14ac:dyDescent="0.2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  <c r="K190" s="281"/>
      <c r="L190" s="282"/>
      <c r="M190" s="281"/>
      <c r="N190" s="281"/>
      <c r="O190" s="281"/>
      <c r="P190" s="281"/>
      <c r="Q190" s="137"/>
      <c r="R190" s="129"/>
      <c r="T190" s="1"/>
      <c r="U190" s="129"/>
      <c r="V190" s="1"/>
      <c r="W190" s="275"/>
      <c r="X190" s="1"/>
      <c r="Y190" s="1"/>
      <c r="Z190" s="1"/>
    </row>
    <row r="191" spans="1:26" x14ac:dyDescent="0.2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  <c r="K191" s="281"/>
      <c r="L191" s="282"/>
      <c r="M191" s="281"/>
      <c r="N191" s="281"/>
      <c r="O191" s="281"/>
      <c r="P191" s="281"/>
      <c r="Q191" s="137"/>
      <c r="R191" s="129"/>
      <c r="T191" s="1"/>
      <c r="U191" s="129"/>
      <c r="V191" s="1"/>
      <c r="W191" s="275"/>
      <c r="X191" s="1"/>
      <c r="Y191" s="1"/>
      <c r="Z191" s="1"/>
    </row>
    <row r="192" spans="1:26" x14ac:dyDescent="0.2">
      <c r="A192" s="281"/>
      <c r="B192" s="281"/>
      <c r="C192" s="281"/>
      <c r="D192" s="281"/>
      <c r="E192" s="281"/>
      <c r="F192" s="281"/>
      <c r="G192" s="281"/>
      <c r="H192" s="281"/>
      <c r="I192" s="281"/>
      <c r="J192" s="281"/>
      <c r="K192" s="281"/>
      <c r="L192" s="282"/>
      <c r="M192" s="281"/>
      <c r="N192" s="281"/>
      <c r="O192" s="281"/>
      <c r="P192" s="281"/>
      <c r="Q192" s="137"/>
      <c r="R192" s="129"/>
      <c r="T192" s="1"/>
      <c r="U192" s="129"/>
      <c r="V192" s="1"/>
      <c r="W192" s="275"/>
      <c r="X192" s="1"/>
      <c r="Y192" s="1"/>
      <c r="Z192" s="1"/>
    </row>
    <row r="193" spans="1:26" x14ac:dyDescent="0.2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  <c r="K193" s="281"/>
      <c r="L193" s="282"/>
      <c r="M193" s="281"/>
      <c r="N193" s="281"/>
      <c r="O193" s="281"/>
      <c r="P193" s="281"/>
      <c r="Q193" s="137"/>
      <c r="R193" s="129"/>
      <c r="T193" s="1"/>
      <c r="U193" s="129"/>
      <c r="V193" s="1"/>
      <c r="W193" s="275"/>
      <c r="X193" s="1"/>
      <c r="Y193" s="1"/>
      <c r="Z193" s="1"/>
    </row>
    <row r="194" spans="1:26" x14ac:dyDescent="0.2">
      <c r="A194" s="281"/>
      <c r="B194" s="281"/>
      <c r="C194" s="281"/>
      <c r="D194" s="281"/>
      <c r="E194" s="281"/>
      <c r="F194" s="281"/>
      <c r="G194" s="281"/>
      <c r="H194" s="281"/>
      <c r="I194" s="281"/>
      <c r="J194" s="281"/>
      <c r="K194" s="281"/>
      <c r="L194" s="282"/>
      <c r="M194" s="281"/>
      <c r="N194" s="281"/>
      <c r="O194" s="281"/>
      <c r="P194" s="281"/>
      <c r="Q194" s="137"/>
      <c r="R194" s="129"/>
      <c r="T194" s="1"/>
      <c r="U194" s="129"/>
      <c r="V194" s="1"/>
      <c r="W194" s="275"/>
      <c r="X194" s="1"/>
      <c r="Y194" s="1"/>
      <c r="Z194" s="1"/>
    </row>
    <row r="195" spans="1:26" x14ac:dyDescent="0.2">
      <c r="A195" s="281"/>
      <c r="B195" s="281"/>
      <c r="C195" s="281"/>
      <c r="D195" s="281"/>
      <c r="E195" s="281"/>
      <c r="F195" s="281"/>
      <c r="G195" s="281"/>
      <c r="H195" s="281"/>
      <c r="I195" s="281"/>
      <c r="J195" s="281"/>
      <c r="K195" s="281"/>
      <c r="L195" s="282"/>
      <c r="M195" s="281"/>
      <c r="N195" s="281"/>
      <c r="O195" s="281"/>
      <c r="P195" s="281"/>
      <c r="Q195" s="137"/>
      <c r="R195" s="129"/>
      <c r="T195" s="1"/>
      <c r="U195" s="129"/>
      <c r="V195" s="1"/>
      <c r="W195" s="275"/>
      <c r="X195" s="1"/>
      <c r="Y195" s="1"/>
      <c r="Z195" s="1"/>
    </row>
    <row r="196" spans="1:26" x14ac:dyDescent="0.2">
      <c r="A196" s="281"/>
      <c r="B196" s="281"/>
      <c r="C196" s="281"/>
      <c r="D196" s="281"/>
      <c r="E196" s="281"/>
      <c r="F196" s="281"/>
      <c r="G196" s="281"/>
      <c r="H196" s="281"/>
      <c r="I196" s="281"/>
      <c r="J196" s="281"/>
      <c r="K196" s="281"/>
      <c r="L196" s="282"/>
      <c r="M196" s="281"/>
      <c r="N196" s="281"/>
      <c r="O196" s="281"/>
      <c r="P196" s="281"/>
      <c r="Q196" s="137"/>
      <c r="R196" s="129"/>
      <c r="T196" s="1"/>
      <c r="U196" s="129"/>
      <c r="V196" s="1"/>
      <c r="W196" s="275"/>
      <c r="X196" s="1"/>
      <c r="Y196" s="1"/>
      <c r="Z196" s="1"/>
    </row>
    <row r="197" spans="1:26" x14ac:dyDescent="0.2">
      <c r="A197" s="281"/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  <c r="L197" s="282"/>
      <c r="M197" s="281"/>
      <c r="N197" s="281"/>
      <c r="O197" s="281"/>
      <c r="P197" s="281"/>
      <c r="Q197" s="137"/>
      <c r="R197" s="129"/>
      <c r="T197" s="1"/>
      <c r="U197" s="129"/>
      <c r="V197" s="1"/>
      <c r="W197" s="275"/>
      <c r="X197" s="1"/>
      <c r="Y197" s="1"/>
      <c r="Z197" s="1"/>
    </row>
    <row r="198" spans="1:26" x14ac:dyDescent="0.2">
      <c r="A198" s="281"/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  <c r="L198" s="282"/>
      <c r="M198" s="281"/>
      <c r="N198" s="281"/>
      <c r="O198" s="281"/>
      <c r="P198" s="281"/>
      <c r="Q198" s="137"/>
      <c r="R198" s="129"/>
      <c r="T198" s="1"/>
      <c r="U198" s="129"/>
      <c r="V198" s="1"/>
      <c r="W198" s="275"/>
      <c r="X198" s="1"/>
      <c r="Y198" s="1"/>
      <c r="Z198" s="1"/>
    </row>
    <row r="199" spans="1:26" x14ac:dyDescent="0.2">
      <c r="A199" s="281"/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2"/>
      <c r="M199" s="281"/>
      <c r="N199" s="281"/>
      <c r="O199" s="281"/>
      <c r="P199" s="281"/>
      <c r="Q199" s="137"/>
      <c r="R199" s="129"/>
      <c r="T199" s="1"/>
      <c r="U199" s="129"/>
      <c r="V199" s="1"/>
      <c r="W199" s="275"/>
      <c r="X199" s="1"/>
      <c r="Y199" s="1"/>
      <c r="Z199" s="1"/>
    </row>
    <row r="200" spans="1:26" x14ac:dyDescent="0.2">
      <c r="A200" s="281"/>
      <c r="B200" s="281"/>
      <c r="C200" s="281"/>
      <c r="D200" s="281"/>
      <c r="E200" s="281"/>
      <c r="F200" s="281"/>
      <c r="G200" s="281"/>
      <c r="H200" s="281"/>
      <c r="I200" s="281"/>
      <c r="J200" s="281"/>
      <c r="K200" s="281"/>
      <c r="L200" s="282"/>
      <c r="M200" s="281"/>
      <c r="N200" s="281"/>
      <c r="O200" s="281"/>
      <c r="P200" s="281"/>
      <c r="Q200" s="137"/>
      <c r="R200" s="129"/>
      <c r="T200" s="1"/>
      <c r="U200" s="129"/>
      <c r="V200" s="1"/>
      <c r="W200" s="275"/>
      <c r="X200" s="1"/>
      <c r="Y200" s="1"/>
      <c r="Z200" s="1"/>
    </row>
    <row r="201" spans="1:26" x14ac:dyDescent="0.2">
      <c r="A201" s="281"/>
      <c r="B201" s="281"/>
      <c r="C201" s="281"/>
      <c r="D201" s="281"/>
      <c r="E201" s="281"/>
      <c r="F201" s="281"/>
      <c r="G201" s="281"/>
      <c r="H201" s="281"/>
      <c r="I201" s="281"/>
      <c r="J201" s="281"/>
      <c r="K201" s="281"/>
      <c r="L201" s="282"/>
      <c r="M201" s="281"/>
      <c r="N201" s="281"/>
      <c r="O201" s="281"/>
      <c r="P201" s="281"/>
      <c r="Q201" s="137"/>
      <c r="R201" s="129"/>
      <c r="T201" s="1"/>
      <c r="U201" s="129"/>
      <c r="V201" s="1"/>
      <c r="W201" s="275"/>
      <c r="X201" s="1"/>
      <c r="Y201" s="1"/>
      <c r="Z201" s="1"/>
    </row>
    <row r="202" spans="1:26" x14ac:dyDescent="0.2">
      <c r="A202" s="281"/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2"/>
      <c r="M202" s="281"/>
      <c r="N202" s="281"/>
      <c r="O202" s="281"/>
      <c r="P202" s="281"/>
      <c r="Q202" s="137"/>
      <c r="R202" s="129"/>
      <c r="T202" s="1"/>
      <c r="U202" s="129"/>
      <c r="V202" s="1"/>
      <c r="W202" s="275"/>
      <c r="X202" s="1"/>
      <c r="Y202" s="1"/>
      <c r="Z202" s="1"/>
    </row>
    <row r="203" spans="1:26" x14ac:dyDescent="0.2">
      <c r="A203" s="281"/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2"/>
      <c r="M203" s="281"/>
      <c r="N203" s="281"/>
      <c r="O203" s="281"/>
      <c r="P203" s="281"/>
      <c r="Q203" s="137"/>
      <c r="R203" s="129"/>
      <c r="T203" s="1"/>
      <c r="U203" s="129"/>
      <c r="V203" s="1"/>
      <c r="W203" s="275"/>
      <c r="X203" s="1"/>
      <c r="Y203" s="1"/>
      <c r="Z203" s="1"/>
    </row>
    <row r="204" spans="1:26" x14ac:dyDescent="0.2">
      <c r="A204" s="281"/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2"/>
      <c r="M204" s="281"/>
      <c r="N204" s="281"/>
      <c r="O204" s="281"/>
      <c r="P204" s="281"/>
      <c r="Q204" s="137"/>
      <c r="R204" s="129"/>
      <c r="T204" s="1"/>
      <c r="U204" s="129"/>
      <c r="V204" s="1"/>
      <c r="W204" s="275"/>
      <c r="X204" s="1"/>
      <c r="Y204" s="1"/>
      <c r="Z204" s="1"/>
    </row>
    <row r="205" spans="1:26" x14ac:dyDescent="0.2">
      <c r="A205" s="281"/>
      <c r="B205" s="281"/>
      <c r="C205" s="281"/>
      <c r="D205" s="281"/>
      <c r="E205" s="281"/>
      <c r="F205" s="281"/>
      <c r="G205" s="281"/>
      <c r="H205" s="281"/>
      <c r="I205" s="281"/>
      <c r="J205" s="281"/>
      <c r="K205" s="281"/>
      <c r="L205" s="282"/>
      <c r="M205" s="281"/>
      <c r="N205" s="281"/>
      <c r="O205" s="281"/>
      <c r="P205" s="281"/>
      <c r="Q205" s="137"/>
      <c r="R205" s="129"/>
      <c r="T205" s="1"/>
      <c r="U205" s="129"/>
      <c r="V205" s="1"/>
      <c r="W205" s="275"/>
      <c r="X205" s="1"/>
      <c r="Y205" s="1"/>
      <c r="Z205" s="1"/>
    </row>
    <row r="206" spans="1:26" x14ac:dyDescent="0.2">
      <c r="A206" s="281"/>
      <c r="B206" s="281"/>
      <c r="C206" s="281"/>
      <c r="D206" s="281"/>
      <c r="E206" s="281"/>
      <c r="F206" s="281"/>
      <c r="G206" s="281"/>
      <c r="H206" s="281"/>
      <c r="I206" s="281"/>
      <c r="J206" s="281"/>
      <c r="K206" s="281"/>
      <c r="L206" s="282"/>
      <c r="M206" s="281"/>
      <c r="N206" s="281"/>
      <c r="O206" s="281"/>
      <c r="P206" s="281"/>
      <c r="Q206" s="137"/>
      <c r="R206" s="129"/>
      <c r="T206" s="1"/>
      <c r="U206" s="129"/>
      <c r="V206" s="1"/>
      <c r="W206" s="275"/>
      <c r="X206" s="1"/>
      <c r="Y206" s="1"/>
      <c r="Z206" s="1"/>
    </row>
    <row r="207" spans="1:26" x14ac:dyDescent="0.2">
      <c r="A207" s="281"/>
      <c r="B207" s="281"/>
      <c r="C207" s="281"/>
      <c r="D207" s="281"/>
      <c r="E207" s="281"/>
      <c r="F207" s="281"/>
      <c r="G207" s="281"/>
      <c r="H207" s="281"/>
      <c r="I207" s="281"/>
      <c r="J207" s="281"/>
      <c r="K207" s="281"/>
      <c r="L207" s="282"/>
      <c r="M207" s="281"/>
      <c r="N207" s="281"/>
      <c r="O207" s="281"/>
      <c r="P207" s="281"/>
      <c r="Q207" s="137"/>
      <c r="R207" s="129"/>
      <c r="T207" s="1"/>
      <c r="U207" s="129"/>
      <c r="V207" s="1"/>
      <c r="W207" s="275"/>
      <c r="X207" s="1"/>
      <c r="Y207" s="1"/>
      <c r="Z207" s="1"/>
    </row>
    <row r="208" spans="1:26" x14ac:dyDescent="0.2">
      <c r="A208" s="281"/>
      <c r="B208" s="281"/>
      <c r="C208" s="281"/>
      <c r="D208" s="281"/>
      <c r="E208" s="281"/>
      <c r="F208" s="281"/>
      <c r="G208" s="281"/>
      <c r="H208" s="281"/>
      <c r="I208" s="281"/>
      <c r="J208" s="281"/>
      <c r="K208" s="281"/>
      <c r="L208" s="282"/>
      <c r="M208" s="281"/>
      <c r="N208" s="281"/>
      <c r="O208" s="281"/>
      <c r="P208" s="281"/>
      <c r="Q208" s="137"/>
      <c r="R208" s="129"/>
      <c r="T208" s="1"/>
      <c r="U208" s="129"/>
      <c r="V208" s="1"/>
      <c r="W208" s="275"/>
      <c r="X208" s="1"/>
      <c r="Y208" s="1"/>
      <c r="Z208" s="1"/>
    </row>
    <row r="209" spans="1:26" x14ac:dyDescent="0.2">
      <c r="A209" s="281"/>
      <c r="B209" s="281"/>
      <c r="C209" s="281"/>
      <c r="D209" s="281"/>
      <c r="E209" s="281"/>
      <c r="F209" s="281"/>
      <c r="G209" s="281"/>
      <c r="H209" s="281"/>
      <c r="I209" s="281"/>
      <c r="J209" s="281"/>
      <c r="K209" s="281"/>
      <c r="L209" s="283"/>
      <c r="M209" s="281"/>
      <c r="N209" s="281"/>
      <c r="O209" s="281"/>
      <c r="P209" s="281"/>
      <c r="Q209" s="137"/>
      <c r="R209" s="284"/>
      <c r="T209" s="1"/>
      <c r="U209" s="129"/>
      <c r="V209" s="1"/>
      <c r="W209" s="275"/>
      <c r="X209" s="1"/>
      <c r="Y209" s="1"/>
      <c r="Z209" s="1"/>
    </row>
    <row r="210" spans="1:26" x14ac:dyDescent="0.2">
      <c r="A210" s="281"/>
      <c r="B210" s="281"/>
      <c r="C210" s="281"/>
      <c r="D210" s="281"/>
      <c r="E210" s="281"/>
      <c r="F210" s="281"/>
      <c r="G210" s="281"/>
      <c r="H210" s="281"/>
      <c r="I210" s="281"/>
      <c r="J210" s="281"/>
      <c r="K210" s="281"/>
      <c r="L210" s="282"/>
      <c r="M210" s="281"/>
      <c r="N210" s="281"/>
      <c r="O210" s="281"/>
      <c r="P210" s="281"/>
      <c r="Q210" s="137"/>
      <c r="R210" s="129"/>
      <c r="T210" s="1"/>
      <c r="U210" s="129"/>
      <c r="V210" s="1"/>
      <c r="W210" s="275"/>
      <c r="X210" s="1"/>
      <c r="Y210" s="1"/>
      <c r="Z210" s="1"/>
    </row>
    <row r="211" spans="1:26" x14ac:dyDescent="0.2">
      <c r="A211" s="281"/>
      <c r="B211" s="281"/>
      <c r="C211" s="281"/>
      <c r="D211" s="281"/>
      <c r="E211" s="281"/>
      <c r="F211" s="281"/>
      <c r="G211" s="281"/>
      <c r="H211" s="281"/>
      <c r="I211" s="281"/>
      <c r="J211" s="281"/>
      <c r="K211" s="281"/>
      <c r="L211" s="282"/>
      <c r="M211" s="281"/>
      <c r="N211" s="281"/>
      <c r="O211" s="281"/>
      <c r="P211" s="281"/>
      <c r="Q211" s="137"/>
      <c r="R211" s="129"/>
      <c r="T211" s="1"/>
      <c r="U211" s="129"/>
      <c r="V211" s="1"/>
      <c r="W211" s="275"/>
      <c r="X211" s="1"/>
      <c r="Y211" s="1"/>
      <c r="Z211" s="1"/>
    </row>
    <row r="212" spans="1:26" x14ac:dyDescent="0.2">
      <c r="A212" s="281"/>
      <c r="B212" s="281"/>
      <c r="C212" s="281"/>
      <c r="D212" s="281"/>
      <c r="E212" s="281"/>
      <c r="F212" s="281"/>
      <c r="G212" s="281"/>
      <c r="H212" s="281"/>
      <c r="I212" s="281"/>
      <c r="J212" s="281"/>
      <c r="K212" s="281"/>
      <c r="L212" s="282"/>
      <c r="M212" s="281"/>
      <c r="N212" s="281"/>
      <c r="O212" s="281"/>
      <c r="P212" s="281"/>
      <c r="Q212" s="137"/>
      <c r="R212" s="129"/>
      <c r="T212" s="1"/>
      <c r="U212" s="129"/>
      <c r="V212" s="1"/>
      <c r="W212" s="275"/>
      <c r="X212" s="1"/>
      <c r="Y212" s="1"/>
      <c r="Z212" s="1"/>
    </row>
    <row r="213" spans="1:26" x14ac:dyDescent="0.2">
      <c r="A213" s="281"/>
      <c r="B213" s="281"/>
      <c r="C213" s="281"/>
      <c r="D213" s="281"/>
      <c r="E213" s="281"/>
      <c r="F213" s="281"/>
      <c r="G213" s="281"/>
      <c r="H213" s="281"/>
      <c r="I213" s="281"/>
      <c r="J213" s="281"/>
      <c r="K213" s="281"/>
      <c r="L213" s="282"/>
      <c r="M213" s="281"/>
      <c r="N213" s="281"/>
      <c r="O213" s="281"/>
      <c r="P213" s="281"/>
      <c r="Q213" s="137"/>
      <c r="R213" s="129"/>
      <c r="T213" s="1"/>
      <c r="U213" s="129"/>
      <c r="V213" s="1"/>
      <c r="W213" s="275"/>
      <c r="X213" s="1"/>
      <c r="Y213" s="1"/>
      <c r="Z213" s="1"/>
    </row>
    <row r="214" spans="1:26" x14ac:dyDescent="0.2">
      <c r="A214" s="281"/>
      <c r="B214" s="281"/>
      <c r="C214" s="281"/>
      <c r="D214" s="281"/>
      <c r="E214" s="281"/>
      <c r="F214" s="281"/>
      <c r="G214" s="281"/>
      <c r="H214" s="281"/>
      <c r="I214" s="281"/>
      <c r="J214" s="281"/>
      <c r="K214" s="281"/>
      <c r="L214" s="282"/>
      <c r="M214" s="281"/>
      <c r="N214" s="281"/>
      <c r="O214" s="281"/>
      <c r="P214" s="281"/>
      <c r="Q214" s="137"/>
      <c r="R214" s="129"/>
      <c r="T214" s="1"/>
      <c r="U214" s="129"/>
      <c r="V214" s="1"/>
      <c r="W214" s="275"/>
      <c r="X214" s="1"/>
      <c r="Y214" s="1"/>
      <c r="Z214" s="1"/>
    </row>
    <row r="215" spans="1:26" x14ac:dyDescent="0.2">
      <c r="A215" s="281"/>
      <c r="B215" s="281"/>
      <c r="C215" s="281"/>
      <c r="D215" s="281"/>
      <c r="E215" s="281"/>
      <c r="F215" s="281"/>
      <c r="G215" s="281"/>
      <c r="H215" s="281"/>
      <c r="I215" s="281"/>
      <c r="J215" s="281"/>
      <c r="K215" s="281"/>
      <c r="L215" s="282"/>
      <c r="M215" s="281"/>
      <c r="N215" s="281"/>
      <c r="O215" s="281"/>
      <c r="P215" s="281"/>
      <c r="Q215" s="137"/>
      <c r="R215" s="129"/>
      <c r="T215" s="1"/>
      <c r="U215" s="129"/>
      <c r="V215" s="1"/>
      <c r="W215" s="275"/>
      <c r="X215" s="1"/>
      <c r="Y215" s="1"/>
      <c r="Z215" s="1"/>
    </row>
    <row r="216" spans="1:26" x14ac:dyDescent="0.2">
      <c r="A216" s="281"/>
      <c r="B216" s="281"/>
      <c r="C216" s="281"/>
      <c r="D216" s="281"/>
      <c r="E216" s="281"/>
      <c r="F216" s="281"/>
      <c r="G216" s="281"/>
      <c r="H216" s="281"/>
      <c r="I216" s="281"/>
      <c r="J216" s="281"/>
      <c r="K216" s="281"/>
      <c r="L216" s="282"/>
      <c r="M216" s="281"/>
      <c r="N216" s="281"/>
      <c r="O216" s="281"/>
      <c r="P216" s="281"/>
      <c r="Q216" s="137"/>
      <c r="R216" s="129"/>
      <c r="T216" s="1"/>
      <c r="U216" s="129"/>
      <c r="V216" s="1"/>
      <c r="W216" s="275"/>
      <c r="X216" s="1"/>
      <c r="Y216" s="1"/>
      <c r="Z216" s="1"/>
    </row>
    <row r="217" spans="1:26" x14ac:dyDescent="0.2">
      <c r="A217" s="281"/>
      <c r="B217" s="281"/>
      <c r="C217" s="281"/>
      <c r="D217" s="281"/>
      <c r="E217" s="281"/>
      <c r="F217" s="281"/>
      <c r="G217" s="281"/>
      <c r="H217" s="281"/>
      <c r="I217" s="281"/>
      <c r="J217" s="281"/>
      <c r="K217" s="281"/>
      <c r="L217" s="282"/>
      <c r="M217" s="281"/>
      <c r="N217" s="281"/>
      <c r="O217" s="281"/>
      <c r="P217" s="281"/>
      <c r="Q217" s="137"/>
      <c r="R217" s="129"/>
      <c r="T217" s="1"/>
      <c r="U217" s="129"/>
      <c r="V217" s="1"/>
      <c r="W217" s="275"/>
      <c r="X217" s="1"/>
      <c r="Y217" s="1"/>
      <c r="Z217" s="1"/>
    </row>
    <row r="218" spans="1:26" x14ac:dyDescent="0.2">
      <c r="A218" s="281"/>
      <c r="B218" s="281"/>
      <c r="C218" s="281"/>
      <c r="D218" s="281"/>
      <c r="E218" s="281"/>
      <c r="F218" s="281"/>
      <c r="G218" s="281"/>
      <c r="H218" s="281"/>
      <c r="I218" s="281"/>
      <c r="J218" s="281"/>
      <c r="K218" s="281"/>
      <c r="L218" s="282"/>
      <c r="M218" s="281"/>
      <c r="N218" s="281"/>
      <c r="O218" s="281"/>
      <c r="P218" s="281"/>
      <c r="Q218" s="137"/>
      <c r="R218" s="129"/>
      <c r="T218" s="1"/>
      <c r="U218" s="129"/>
      <c r="V218" s="1"/>
      <c r="W218" s="275"/>
      <c r="X218" s="1"/>
      <c r="Y218" s="1"/>
      <c r="Z218" s="1"/>
    </row>
    <row r="219" spans="1:26" x14ac:dyDescent="0.2">
      <c r="A219" s="281"/>
      <c r="B219" s="281"/>
      <c r="C219" s="281"/>
      <c r="D219" s="281"/>
      <c r="E219" s="281"/>
      <c r="F219" s="281"/>
      <c r="G219" s="281"/>
      <c r="H219" s="281"/>
      <c r="I219" s="281"/>
      <c r="J219" s="281"/>
      <c r="K219" s="281"/>
      <c r="L219" s="282"/>
      <c r="M219" s="281"/>
      <c r="N219" s="281"/>
      <c r="O219" s="281"/>
      <c r="P219" s="281"/>
      <c r="Q219" s="137"/>
      <c r="R219" s="129"/>
      <c r="T219" s="1"/>
      <c r="U219" s="129"/>
      <c r="V219" s="1"/>
      <c r="W219" s="275"/>
      <c r="X219" s="1"/>
      <c r="Y219" s="1"/>
      <c r="Z219" s="1"/>
    </row>
    <row r="220" spans="1:26" x14ac:dyDescent="0.2">
      <c r="A220" s="281"/>
      <c r="B220" s="281"/>
      <c r="C220" s="281"/>
      <c r="D220" s="281"/>
      <c r="E220" s="281"/>
      <c r="F220" s="281"/>
      <c r="G220" s="281"/>
      <c r="H220" s="281"/>
      <c r="I220" s="281"/>
      <c r="J220" s="281"/>
      <c r="K220" s="281"/>
      <c r="L220" s="282"/>
      <c r="M220" s="281"/>
      <c r="N220" s="281"/>
      <c r="O220" s="281"/>
      <c r="P220" s="281"/>
      <c r="Q220" s="137"/>
      <c r="R220" s="129"/>
      <c r="T220" s="1"/>
      <c r="U220" s="129"/>
      <c r="V220" s="1"/>
      <c r="W220" s="275"/>
      <c r="X220" s="1"/>
      <c r="Y220" s="1"/>
      <c r="Z220" s="1"/>
    </row>
    <row r="221" spans="1:26" x14ac:dyDescent="0.2">
      <c r="A221" s="281"/>
      <c r="B221" s="281"/>
      <c r="C221" s="281"/>
      <c r="D221" s="281"/>
      <c r="E221" s="281"/>
      <c r="F221" s="281"/>
      <c r="G221" s="281"/>
      <c r="H221" s="281"/>
      <c r="I221" s="281"/>
      <c r="J221" s="281"/>
      <c r="K221" s="281"/>
      <c r="L221" s="282"/>
      <c r="M221" s="281"/>
      <c r="N221" s="281"/>
      <c r="O221" s="281"/>
      <c r="P221" s="281"/>
      <c r="Q221" s="137"/>
      <c r="R221" s="129"/>
      <c r="T221" s="1"/>
      <c r="U221" s="129"/>
      <c r="V221" s="1"/>
      <c r="W221" s="275"/>
      <c r="X221" s="1"/>
      <c r="Y221" s="1"/>
      <c r="Z221" s="1"/>
    </row>
    <row r="222" spans="1:26" x14ac:dyDescent="0.2">
      <c r="A222" s="281"/>
      <c r="B222" s="281"/>
      <c r="C222" s="281"/>
      <c r="D222" s="281"/>
      <c r="E222" s="281"/>
      <c r="F222" s="281"/>
      <c r="G222" s="281"/>
      <c r="H222" s="281"/>
      <c r="I222" s="281"/>
      <c r="J222" s="281"/>
      <c r="K222" s="281"/>
      <c r="L222" s="282"/>
      <c r="M222" s="281"/>
      <c r="N222" s="281"/>
      <c r="O222" s="281"/>
      <c r="P222" s="281"/>
      <c r="Q222" s="137"/>
      <c r="R222" s="129"/>
      <c r="T222" s="1"/>
      <c r="U222" s="129"/>
      <c r="V222" s="1"/>
      <c r="W222" s="275"/>
      <c r="X222" s="1"/>
      <c r="Y222" s="1"/>
      <c r="Z222" s="1"/>
    </row>
    <row r="223" spans="1:26" x14ac:dyDescent="0.2">
      <c r="A223" s="281"/>
      <c r="B223" s="281"/>
      <c r="C223" s="281"/>
      <c r="D223" s="281"/>
      <c r="E223" s="281"/>
      <c r="F223" s="281"/>
      <c r="G223" s="281"/>
      <c r="H223" s="281"/>
      <c r="I223" s="281"/>
      <c r="J223" s="281"/>
      <c r="K223" s="281"/>
      <c r="L223" s="282"/>
      <c r="M223" s="281"/>
      <c r="N223" s="281"/>
      <c r="O223" s="281"/>
      <c r="P223" s="281"/>
      <c r="Q223" s="137"/>
      <c r="R223" s="129"/>
      <c r="T223" s="1"/>
      <c r="U223" s="129"/>
      <c r="V223" s="1"/>
      <c r="W223" s="275"/>
      <c r="X223" s="1"/>
      <c r="Y223" s="1"/>
      <c r="Z223" s="1"/>
    </row>
    <row r="224" spans="1:26" x14ac:dyDescent="0.2">
      <c r="A224" s="281"/>
      <c r="B224" s="281"/>
      <c r="C224" s="281"/>
      <c r="D224" s="281"/>
      <c r="E224" s="281"/>
      <c r="F224" s="281"/>
      <c r="G224" s="281"/>
      <c r="H224" s="281"/>
      <c r="I224" s="281"/>
      <c r="J224" s="281"/>
      <c r="K224" s="281"/>
      <c r="L224" s="282"/>
      <c r="M224" s="281"/>
      <c r="N224" s="281"/>
      <c r="O224" s="281"/>
      <c r="P224" s="281"/>
      <c r="Q224" s="137"/>
      <c r="R224" s="129"/>
      <c r="T224" s="1"/>
      <c r="U224" s="129"/>
      <c r="V224" s="1"/>
      <c r="W224" s="275"/>
      <c r="X224" s="1"/>
      <c r="Y224" s="1"/>
      <c r="Z224" s="1"/>
    </row>
    <row r="225" spans="1:26" x14ac:dyDescent="0.2">
      <c r="A225" s="281"/>
      <c r="B225" s="281"/>
      <c r="C225" s="281"/>
      <c r="D225" s="281"/>
      <c r="E225" s="281"/>
      <c r="F225" s="281"/>
      <c r="G225" s="281"/>
      <c r="H225" s="281"/>
      <c r="I225" s="281"/>
      <c r="J225" s="281"/>
      <c r="K225" s="281"/>
      <c r="L225" s="282"/>
      <c r="M225" s="281"/>
      <c r="N225" s="281"/>
      <c r="O225" s="281"/>
      <c r="P225" s="281"/>
      <c r="Q225" s="137"/>
      <c r="R225" s="129"/>
      <c r="T225" s="1"/>
      <c r="U225" s="129"/>
      <c r="V225" s="1"/>
      <c r="W225" s="275"/>
      <c r="X225" s="1"/>
      <c r="Y225" s="1"/>
      <c r="Z225" s="1"/>
    </row>
    <row r="226" spans="1:26" x14ac:dyDescent="0.2">
      <c r="A226" s="281"/>
      <c r="B226" s="281"/>
      <c r="C226" s="281"/>
      <c r="D226" s="281"/>
      <c r="E226" s="281"/>
      <c r="F226" s="281"/>
      <c r="G226" s="281"/>
      <c r="H226" s="281"/>
      <c r="I226" s="281"/>
      <c r="J226" s="281"/>
      <c r="K226" s="281"/>
      <c r="L226" s="282"/>
      <c r="M226" s="281"/>
      <c r="N226" s="281"/>
      <c r="O226" s="281"/>
      <c r="P226" s="281"/>
      <c r="Q226" s="137"/>
      <c r="R226" s="129"/>
      <c r="T226" s="1"/>
      <c r="U226" s="129"/>
      <c r="V226" s="1"/>
      <c r="W226" s="275"/>
      <c r="X226" s="1"/>
      <c r="Y226" s="1"/>
      <c r="Z226" s="1"/>
    </row>
    <row r="227" spans="1:26" x14ac:dyDescent="0.2">
      <c r="A227" s="281"/>
      <c r="B227" s="281"/>
      <c r="C227" s="281"/>
      <c r="D227" s="281"/>
      <c r="E227" s="281"/>
      <c r="F227" s="281"/>
      <c r="G227" s="281"/>
      <c r="H227" s="281"/>
      <c r="I227" s="281"/>
      <c r="J227" s="281"/>
      <c r="K227" s="281"/>
      <c r="L227" s="282"/>
      <c r="M227" s="281"/>
      <c r="N227" s="281"/>
      <c r="O227" s="281"/>
      <c r="P227" s="281"/>
      <c r="Q227" s="137"/>
      <c r="R227" s="129"/>
      <c r="T227" s="1"/>
      <c r="U227" s="129"/>
      <c r="V227" s="1"/>
      <c r="W227" s="275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37"/>
      <c r="R228" s="129"/>
      <c r="T228" s="1"/>
      <c r="U228" s="129"/>
      <c r="V228" s="1"/>
      <c r="W228" s="275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37"/>
      <c r="R229" s="129"/>
      <c r="T229" s="1"/>
      <c r="U229" s="129"/>
      <c r="V229" s="1"/>
      <c r="W229" s="275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37"/>
      <c r="R230" s="129"/>
      <c r="T230" s="1"/>
      <c r="U230" s="129"/>
      <c r="V230" s="1"/>
      <c r="W230" s="275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37"/>
      <c r="R231" s="129"/>
      <c r="T231" s="1"/>
      <c r="U231" s="129"/>
      <c r="V231" s="1"/>
      <c r="W231" s="275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37"/>
      <c r="R232" s="129"/>
      <c r="T232" s="1"/>
      <c r="U232" s="129"/>
      <c r="V232" s="1"/>
      <c r="W232" s="275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37"/>
      <c r="R233" s="129"/>
      <c r="T233" s="1"/>
      <c r="U233" s="129"/>
      <c r="V233" s="1"/>
      <c r="W233" s="275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37"/>
      <c r="R234" s="129"/>
      <c r="T234" s="1"/>
      <c r="U234" s="129"/>
      <c r="V234" s="1"/>
      <c r="W234" s="275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37"/>
      <c r="R235" s="129"/>
      <c r="T235" s="1"/>
      <c r="U235" s="129"/>
      <c r="V235" s="1"/>
      <c r="W235" s="275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37"/>
      <c r="R236" s="129"/>
      <c r="T236" s="1"/>
      <c r="U236" s="129"/>
      <c r="V236" s="1"/>
      <c r="W236" s="275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37"/>
      <c r="R237" s="129"/>
      <c r="T237" s="1"/>
      <c r="U237" s="129"/>
      <c r="V237" s="1"/>
      <c r="W237" s="275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37"/>
      <c r="R238" s="129"/>
      <c r="T238" s="1"/>
      <c r="U238" s="129"/>
      <c r="V238" s="1"/>
      <c r="W238" s="275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37"/>
      <c r="R239" s="129"/>
      <c r="T239" s="1"/>
      <c r="U239" s="129"/>
      <c r="V239" s="1"/>
      <c r="W239" s="275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37"/>
      <c r="R240" s="129"/>
      <c r="T240" s="1"/>
      <c r="U240" s="129"/>
      <c r="V240" s="1"/>
      <c r="W240" s="275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37"/>
      <c r="R241" s="129"/>
      <c r="T241" s="1"/>
      <c r="U241" s="129"/>
      <c r="V241" s="1"/>
      <c r="W241" s="275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37"/>
      <c r="R242" s="129"/>
      <c r="T242" s="1"/>
      <c r="U242" s="129"/>
      <c r="V242" s="1"/>
      <c r="W242" s="275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37"/>
      <c r="R243" s="129"/>
      <c r="T243" s="1"/>
      <c r="U243" s="129"/>
      <c r="V243" s="1"/>
      <c r="W243" s="275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37"/>
      <c r="R244" s="129"/>
      <c r="T244" s="1"/>
      <c r="U244" s="129"/>
      <c r="V244" s="1"/>
      <c r="W244" s="275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37"/>
      <c r="R245" s="129"/>
      <c r="T245" s="1"/>
      <c r="U245" s="129"/>
      <c r="V245" s="1"/>
      <c r="W245" s="275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37"/>
      <c r="R246" s="129"/>
      <c r="T246" s="1"/>
      <c r="U246" s="129"/>
      <c r="V246" s="1"/>
      <c r="W246" s="275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37"/>
      <c r="R247" s="129"/>
      <c r="T247" s="1"/>
      <c r="U247" s="129"/>
      <c r="V247" s="1"/>
      <c r="W247" s="275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37"/>
      <c r="R248" s="129"/>
      <c r="T248" s="1"/>
      <c r="U248" s="129"/>
      <c r="V248" s="1"/>
      <c r="W248" s="275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37"/>
      <c r="R249" s="129"/>
      <c r="T249" s="1"/>
      <c r="U249" s="129"/>
      <c r="V249" s="1"/>
      <c r="W249" s="275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37"/>
      <c r="R250" s="129"/>
      <c r="T250" s="1"/>
      <c r="U250" s="129"/>
      <c r="V250" s="1"/>
      <c r="W250" s="275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37"/>
      <c r="R251" s="129"/>
      <c r="T251" s="1"/>
      <c r="U251" s="129"/>
      <c r="V251" s="1"/>
      <c r="W251" s="275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37"/>
      <c r="R252" s="129"/>
      <c r="T252" s="1"/>
      <c r="U252" s="129"/>
      <c r="V252" s="1"/>
      <c r="W252" s="275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37"/>
      <c r="R253" s="129"/>
      <c r="T253" s="1"/>
      <c r="U253" s="129"/>
      <c r="V253" s="1"/>
      <c r="W253" s="275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37"/>
      <c r="R254" s="129"/>
      <c r="T254" s="1"/>
      <c r="U254" s="129"/>
      <c r="V254" s="1"/>
      <c r="W254" s="275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37"/>
      <c r="R255" s="129"/>
      <c r="T255" s="1"/>
      <c r="U255" s="129"/>
      <c r="V255" s="1"/>
      <c r="W255" s="275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37"/>
      <c r="R256" s="129"/>
      <c r="T256" s="1"/>
      <c r="U256" s="129"/>
      <c r="V256" s="1"/>
      <c r="W256" s="275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37"/>
      <c r="R257" s="129"/>
      <c r="T257" s="1"/>
      <c r="U257" s="129"/>
      <c r="V257" s="1"/>
      <c r="W257" s="275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37"/>
      <c r="R258" s="129"/>
      <c r="T258" s="1"/>
      <c r="U258" s="129"/>
      <c r="V258" s="1"/>
      <c r="W258" s="275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37"/>
      <c r="R259" s="129"/>
      <c r="T259" s="1"/>
      <c r="U259" s="129"/>
      <c r="V259" s="1"/>
      <c r="W259" s="275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37"/>
      <c r="R260" s="129"/>
      <c r="T260" s="1"/>
      <c r="U260" s="129"/>
      <c r="V260" s="1"/>
      <c r="W260" s="275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37"/>
      <c r="R261" s="129"/>
      <c r="T261" s="1"/>
      <c r="U261" s="129"/>
      <c r="V261" s="1"/>
      <c r="W261" s="275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37"/>
      <c r="R262" s="129"/>
      <c r="T262" s="1"/>
      <c r="U262" s="129"/>
      <c r="V262" s="1"/>
      <c r="W262" s="275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37"/>
      <c r="R263" s="129"/>
      <c r="T263" s="1"/>
      <c r="U263" s="129"/>
      <c r="V263" s="1"/>
      <c r="W263" s="275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37"/>
      <c r="R264" s="129"/>
      <c r="T264" s="1"/>
      <c r="U264" s="129"/>
      <c r="V264" s="1"/>
      <c r="W264" s="275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37"/>
      <c r="R265" s="129"/>
      <c r="T265" s="1"/>
      <c r="U265" s="129"/>
      <c r="V265" s="1"/>
      <c r="W265" s="275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37"/>
      <c r="R266" s="129"/>
      <c r="T266" s="1"/>
      <c r="U266" s="129"/>
      <c r="V266" s="1"/>
      <c r="W266" s="275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37"/>
      <c r="R267" s="129"/>
      <c r="T267" s="1"/>
      <c r="U267" s="129"/>
      <c r="V267" s="1"/>
      <c r="W267" s="275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37"/>
      <c r="R268" s="129"/>
      <c r="T268" s="1"/>
      <c r="U268" s="129"/>
      <c r="V268" s="1"/>
      <c r="W268" s="275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37"/>
      <c r="R269" s="129"/>
      <c r="T269" s="1"/>
      <c r="U269" s="129"/>
      <c r="V269" s="1"/>
      <c r="W269" s="275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37"/>
      <c r="R270" s="129"/>
      <c r="T270" s="1"/>
      <c r="U270" s="129"/>
      <c r="V270" s="1"/>
      <c r="W270" s="275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37"/>
      <c r="R271" s="129"/>
      <c r="T271" s="1"/>
      <c r="U271" s="129"/>
      <c r="V271" s="1"/>
      <c r="W271" s="275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37"/>
      <c r="R272" s="129"/>
      <c r="T272" s="1"/>
      <c r="U272" s="129"/>
      <c r="V272" s="1"/>
      <c r="W272" s="275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37"/>
      <c r="R273" s="129"/>
      <c r="T273" s="1"/>
      <c r="U273" s="129"/>
      <c r="V273" s="1"/>
      <c r="W273" s="275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37"/>
      <c r="R274" s="129"/>
      <c r="T274" s="1"/>
      <c r="U274" s="129"/>
      <c r="V274" s="1"/>
      <c r="W274" s="275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37"/>
      <c r="R275" s="129"/>
      <c r="T275" s="1"/>
      <c r="U275" s="129"/>
      <c r="V275" s="1"/>
      <c r="W275" s="275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37"/>
      <c r="R276" s="129"/>
      <c r="T276" s="1"/>
      <c r="U276" s="129"/>
      <c r="V276" s="1"/>
      <c r="W276" s="275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37"/>
      <c r="R277" s="129"/>
      <c r="T277" s="1"/>
      <c r="U277" s="129"/>
      <c r="V277" s="1"/>
      <c r="W277" s="275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37"/>
      <c r="R278" s="129"/>
      <c r="T278" s="1"/>
      <c r="U278" s="129"/>
      <c r="V278" s="1"/>
      <c r="W278" s="275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37"/>
      <c r="R279" s="129"/>
      <c r="T279" s="1"/>
      <c r="U279" s="129"/>
      <c r="V279" s="1"/>
      <c r="W279" s="275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37"/>
      <c r="R280" s="129"/>
      <c r="T280" s="1"/>
      <c r="U280" s="129"/>
      <c r="V280" s="1"/>
      <c r="W280" s="275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37"/>
      <c r="R281" s="129"/>
      <c r="T281" s="1"/>
      <c r="U281" s="129"/>
      <c r="V281" s="1"/>
      <c r="W281" s="275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37"/>
      <c r="R282" s="129"/>
      <c r="T282" s="1"/>
      <c r="U282" s="129"/>
      <c r="V282" s="1"/>
      <c r="W282" s="275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37"/>
      <c r="R283" s="129"/>
      <c r="T283" s="1"/>
      <c r="U283" s="129"/>
      <c r="V283" s="1"/>
      <c r="W283" s="275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37"/>
      <c r="R284" s="129"/>
      <c r="T284" s="1"/>
      <c r="U284" s="129"/>
      <c r="V284" s="1"/>
      <c r="W284" s="275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37"/>
      <c r="R285" s="129"/>
      <c r="T285" s="1"/>
      <c r="U285" s="129"/>
      <c r="V285" s="1"/>
      <c r="W285" s="275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37"/>
      <c r="R286" s="129"/>
      <c r="T286" s="1"/>
      <c r="U286" s="129"/>
      <c r="V286" s="1"/>
      <c r="W286" s="275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37"/>
      <c r="R287" s="129"/>
      <c r="T287" s="1"/>
      <c r="U287" s="129"/>
      <c r="V287" s="1"/>
      <c r="W287" s="275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37"/>
      <c r="R288" s="129"/>
      <c r="T288" s="1"/>
      <c r="U288" s="129"/>
      <c r="V288" s="1"/>
      <c r="W288" s="275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37"/>
      <c r="R289" s="129"/>
      <c r="T289" s="1"/>
      <c r="U289" s="129"/>
      <c r="V289" s="1"/>
      <c r="W289" s="275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37"/>
      <c r="R290" s="129"/>
      <c r="T290" s="1"/>
      <c r="U290" s="129"/>
      <c r="V290" s="1"/>
      <c r="W290" s="275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37"/>
      <c r="R291" s="129"/>
      <c r="T291" s="1"/>
      <c r="U291" s="129"/>
      <c r="V291" s="1"/>
      <c r="W291" s="275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37"/>
      <c r="R292" s="129"/>
      <c r="T292" s="1"/>
      <c r="U292" s="129"/>
      <c r="V292" s="1"/>
      <c r="W292" s="275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37"/>
      <c r="R293" s="129"/>
      <c r="T293" s="1"/>
      <c r="U293" s="129"/>
      <c r="V293" s="1"/>
      <c r="W293" s="275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37"/>
      <c r="R294" s="129"/>
      <c r="T294" s="1"/>
      <c r="U294" s="129"/>
      <c r="V294" s="1"/>
      <c r="W294" s="275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37"/>
      <c r="R295" s="129"/>
      <c r="T295" s="1"/>
      <c r="U295" s="129"/>
      <c r="V295" s="1"/>
      <c r="W295" s="275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37"/>
      <c r="R296" s="129"/>
      <c r="T296" s="1"/>
      <c r="U296" s="129"/>
      <c r="V296" s="1"/>
      <c r="W296" s="275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37"/>
      <c r="R297" s="129"/>
      <c r="T297" s="1"/>
      <c r="U297" s="129"/>
      <c r="V297" s="1"/>
      <c r="W297" s="275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37"/>
      <c r="R298" s="129"/>
      <c r="T298" s="1"/>
      <c r="U298" s="129"/>
      <c r="V298" s="1"/>
      <c r="W298" s="275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37"/>
      <c r="R299" s="129"/>
      <c r="T299" s="1"/>
      <c r="U299" s="129"/>
      <c r="V299" s="1"/>
      <c r="W299" s="275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37"/>
      <c r="R300" s="129"/>
      <c r="T300" s="1"/>
      <c r="U300" s="129"/>
      <c r="V300" s="1"/>
      <c r="W300" s="275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37"/>
      <c r="R301" s="129"/>
      <c r="T301" s="1"/>
      <c r="U301" s="129"/>
      <c r="V301" s="1"/>
      <c r="W301" s="275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37"/>
      <c r="R302" s="129"/>
      <c r="T302" s="1"/>
      <c r="U302" s="129"/>
      <c r="V302" s="1"/>
      <c r="W302" s="275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37"/>
      <c r="R303" s="129"/>
      <c r="T303" s="1"/>
      <c r="U303" s="129"/>
      <c r="V303" s="1"/>
      <c r="W303" s="275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37"/>
      <c r="R304" s="129"/>
      <c r="T304" s="1"/>
      <c r="U304" s="129"/>
      <c r="V304" s="1"/>
      <c r="W304" s="275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37"/>
      <c r="R305" s="129"/>
      <c r="T305" s="1"/>
      <c r="U305" s="129"/>
      <c r="V305" s="1"/>
      <c r="W305" s="275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37"/>
      <c r="R306" s="129"/>
      <c r="T306" s="1"/>
      <c r="U306" s="129"/>
      <c r="V306" s="1"/>
      <c r="W306" s="275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37"/>
      <c r="R307" s="129"/>
      <c r="T307" s="1"/>
      <c r="U307" s="129"/>
      <c r="V307" s="1"/>
      <c r="W307" s="275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37"/>
      <c r="R308" s="129"/>
      <c r="T308" s="1"/>
      <c r="U308" s="129"/>
      <c r="V308" s="1"/>
      <c r="W308" s="275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37"/>
      <c r="R309" s="129"/>
      <c r="T309" s="1"/>
      <c r="U309" s="129"/>
      <c r="V309" s="1"/>
      <c r="W309" s="275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37"/>
      <c r="R310" s="129"/>
      <c r="T310" s="1"/>
      <c r="U310" s="129"/>
      <c r="V310" s="1"/>
      <c r="W310" s="275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37"/>
      <c r="R311" s="129"/>
      <c r="T311" s="1"/>
      <c r="U311" s="129"/>
      <c r="V311" s="1"/>
      <c r="W311" s="275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37"/>
      <c r="R312" s="129"/>
      <c r="T312" s="1"/>
      <c r="U312" s="129"/>
      <c r="V312" s="1"/>
      <c r="W312" s="275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37"/>
      <c r="R313" s="129"/>
      <c r="T313" s="1"/>
      <c r="U313" s="129"/>
      <c r="V313" s="1"/>
      <c r="W313" s="275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37"/>
      <c r="R314" s="129"/>
      <c r="T314" s="1"/>
      <c r="U314" s="129"/>
      <c r="V314" s="1"/>
      <c r="W314" s="275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37"/>
      <c r="R315" s="129"/>
      <c r="T315" s="1"/>
      <c r="U315" s="129"/>
      <c r="V315" s="1"/>
      <c r="W315" s="275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37"/>
      <c r="R316" s="129"/>
      <c r="T316" s="1"/>
      <c r="U316" s="129"/>
      <c r="V316" s="1"/>
      <c r="W316" s="275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37"/>
      <c r="R317" s="129"/>
      <c r="T317" s="1"/>
      <c r="U317" s="129"/>
      <c r="V317" s="1"/>
      <c r="W317" s="275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37"/>
      <c r="R318" s="129"/>
      <c r="T318" s="1"/>
      <c r="U318" s="129"/>
      <c r="V318" s="1"/>
      <c r="W318" s="275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37"/>
      <c r="R319" s="129"/>
      <c r="T319" s="1"/>
      <c r="U319" s="129"/>
      <c r="V319" s="1"/>
      <c r="W319" s="275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37"/>
      <c r="R320" s="129"/>
      <c r="T320" s="1"/>
      <c r="U320" s="129"/>
      <c r="V320" s="1"/>
      <c r="W320" s="275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37"/>
      <c r="R321" s="129"/>
      <c r="T321" s="1"/>
      <c r="U321" s="129"/>
      <c r="V321" s="1"/>
      <c r="W321" s="275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37"/>
      <c r="R322" s="129"/>
      <c r="T322" s="1"/>
      <c r="U322" s="129"/>
      <c r="V322" s="1"/>
      <c r="W322" s="275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37"/>
      <c r="R323" s="129"/>
      <c r="T323" s="1"/>
      <c r="U323" s="129"/>
      <c r="V323" s="1"/>
      <c r="W323" s="275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37"/>
      <c r="R324" s="129"/>
      <c r="T324" s="1"/>
      <c r="U324" s="129"/>
      <c r="V324" s="1"/>
      <c r="W324" s="275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37"/>
      <c r="R325" s="129"/>
      <c r="T325" s="1"/>
      <c r="U325" s="129"/>
      <c r="V325" s="1"/>
      <c r="W325" s="275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37"/>
      <c r="R326" s="129"/>
      <c r="T326" s="1"/>
      <c r="U326" s="129"/>
      <c r="V326" s="1"/>
      <c r="W326" s="275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37"/>
      <c r="R327" s="129"/>
      <c r="T327" s="1"/>
      <c r="U327" s="129"/>
      <c r="V327" s="1"/>
      <c r="W327" s="275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37"/>
      <c r="R328" s="129"/>
      <c r="T328" s="1"/>
      <c r="U328" s="129"/>
      <c r="V328" s="1"/>
      <c r="W328" s="275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37"/>
      <c r="R329" s="129"/>
      <c r="T329" s="1"/>
      <c r="U329" s="129"/>
      <c r="V329" s="1"/>
      <c r="W329" s="275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37"/>
      <c r="R330" s="129"/>
      <c r="T330" s="1"/>
      <c r="U330" s="129"/>
      <c r="V330" s="1"/>
      <c r="W330" s="275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37"/>
      <c r="R331" s="129"/>
      <c r="T331" s="1"/>
      <c r="U331" s="129"/>
      <c r="V331" s="1"/>
      <c r="W331" s="275"/>
      <c r="X331" s="1"/>
      <c r="Y331" s="1"/>
      <c r="Z331" s="1"/>
    </row>
  </sheetData>
  <sortState ref="A68:AD91">
    <sortCondition ref="J68"/>
  </sortState>
  <conditionalFormatting sqref="I38:I61">
    <cfRule type="cellIs" dxfId="17" priority="3" operator="greaterThan">
      <formula>0.8</formula>
    </cfRule>
  </conditionalFormatting>
  <conditionalFormatting sqref="S8:S31">
    <cfRule type="cellIs" dxfId="16" priority="2" operator="lessThan">
      <formula>3.5</formula>
    </cfRule>
  </conditionalFormatting>
  <conditionalFormatting sqref="I68:I91">
    <cfRule type="cellIs" dxfId="15" priority="1" operator="greaterThan">
      <formula>0.8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AD340"/>
  <sheetViews>
    <sheetView zoomScaleNormal="100" workbookViewId="0">
      <pane xSplit="3" ySplit="7" topLeftCell="R8" activePane="bottomRight" state="frozen"/>
      <selection pane="topRight" activeCell="D1" sqref="D1"/>
      <selection pane="bottomLeft" activeCell="A8" sqref="A8"/>
      <selection pane="bottomRight" activeCell="AA21" sqref="AA21"/>
    </sheetView>
  </sheetViews>
  <sheetFormatPr defaultRowHeight="12.75" x14ac:dyDescent="0.2"/>
  <cols>
    <col min="2" max="2" width="20" customWidth="1"/>
    <col min="3" max="3" width="3.85546875" customWidth="1"/>
    <col min="4" max="4" width="9.140625" customWidth="1"/>
    <col min="5" max="5" width="12.5703125" customWidth="1"/>
    <col min="6" max="6" width="10.42578125" customWidth="1"/>
    <col min="7" max="7" width="8.85546875" customWidth="1"/>
    <col min="8" max="8" width="9.7109375" customWidth="1"/>
    <col min="9" max="9" width="9.42578125" customWidth="1"/>
    <col min="10" max="10" width="10.140625" customWidth="1"/>
    <col min="11" max="12" width="8.85546875" customWidth="1"/>
    <col min="13" max="13" width="7.85546875" hidden="1" customWidth="1"/>
    <col min="14" max="16" width="10.7109375" customWidth="1"/>
    <col min="17" max="17" width="11.7109375" style="133" bestFit="1" customWidth="1"/>
    <col min="18" max="18" width="11.7109375" style="125" customWidth="1"/>
    <col min="19" max="19" width="9.28515625" style="26" customWidth="1"/>
    <col min="20" max="20" width="10.7109375" customWidth="1"/>
    <col min="21" max="21" width="10.28515625" style="125" bestFit="1" customWidth="1"/>
    <col min="22" max="22" width="10.42578125" customWidth="1"/>
    <col min="23" max="23" width="7" style="52" customWidth="1"/>
  </cols>
  <sheetData>
    <row r="2" spans="1:27" x14ac:dyDescent="0.2">
      <c r="B2" s="1" t="s">
        <v>385</v>
      </c>
      <c r="C2" s="1"/>
    </row>
    <row r="3" spans="1:27" x14ac:dyDescent="0.2">
      <c r="B3" s="1" t="s">
        <v>66</v>
      </c>
      <c r="C3" s="1"/>
      <c r="E3" s="37"/>
      <c r="G3" s="37"/>
    </row>
    <row r="4" spans="1:27" ht="13.5" thickBot="1" x14ac:dyDescent="0.25"/>
    <row r="5" spans="1:27" x14ac:dyDescent="0.2">
      <c r="B5" s="298" t="s">
        <v>416</v>
      </c>
      <c r="C5" s="204"/>
      <c r="D5" s="6" t="s">
        <v>38</v>
      </c>
      <c r="E5" s="7"/>
      <c r="F5" s="7"/>
      <c r="G5" s="7"/>
      <c r="H5" s="8"/>
      <c r="I5" s="60" t="s">
        <v>449</v>
      </c>
      <c r="J5" s="61"/>
      <c r="K5" s="61"/>
      <c r="L5" s="61"/>
      <c r="M5" s="62"/>
      <c r="N5" s="423" t="s">
        <v>42</v>
      </c>
      <c r="O5" s="70"/>
      <c r="P5" s="81"/>
      <c r="Q5" s="202" t="s">
        <v>42</v>
      </c>
      <c r="R5" s="299" t="s">
        <v>417</v>
      </c>
      <c r="S5" s="371"/>
      <c r="T5" s="69" t="s">
        <v>419</v>
      </c>
      <c r="U5" s="126"/>
      <c r="V5" s="315"/>
    </row>
    <row r="6" spans="1:27" x14ac:dyDescent="0.2">
      <c r="B6" s="165" t="s">
        <v>1</v>
      </c>
      <c r="C6" s="187" t="s">
        <v>409</v>
      </c>
      <c r="D6" s="165" t="s">
        <v>468</v>
      </c>
      <c r="E6" s="186" t="s">
        <v>454</v>
      </c>
      <c r="F6" s="166" t="s">
        <v>49</v>
      </c>
      <c r="G6" s="186" t="s">
        <v>21</v>
      </c>
      <c r="H6" s="379" t="s">
        <v>455</v>
      </c>
      <c r="I6" s="165" t="s">
        <v>105</v>
      </c>
      <c r="J6" s="166" t="s">
        <v>77</v>
      </c>
      <c r="K6" s="68" t="s">
        <v>472</v>
      </c>
      <c r="L6" s="68" t="s">
        <v>473</v>
      </c>
      <c r="M6" s="379" t="s">
        <v>37</v>
      </c>
      <c r="N6" s="71" t="s">
        <v>38</v>
      </c>
      <c r="O6" s="72"/>
      <c r="P6" s="83"/>
      <c r="Q6" s="203" t="s">
        <v>41</v>
      </c>
      <c r="R6" s="300" t="s">
        <v>14</v>
      </c>
      <c r="S6" s="372" t="s">
        <v>15</v>
      </c>
      <c r="T6" s="135" t="s">
        <v>14</v>
      </c>
      <c r="U6" s="127" t="s">
        <v>15</v>
      </c>
      <c r="V6" s="315"/>
    </row>
    <row r="7" spans="1:27" ht="13.5" thickBot="1" x14ac:dyDescent="0.25">
      <c r="B7" s="11"/>
      <c r="C7" s="14"/>
      <c r="D7" s="348">
        <v>42826</v>
      </c>
      <c r="E7" s="168">
        <v>42891</v>
      </c>
      <c r="F7" s="376">
        <v>42172</v>
      </c>
      <c r="G7" s="376">
        <v>42608</v>
      </c>
      <c r="H7" s="422">
        <v>42987</v>
      </c>
      <c r="I7" s="376">
        <v>42861</v>
      </c>
      <c r="J7" s="376">
        <v>42875</v>
      </c>
      <c r="K7" s="422">
        <v>42937</v>
      </c>
      <c r="L7" s="199">
        <v>42987</v>
      </c>
      <c r="M7" s="14"/>
      <c r="N7" s="255">
        <v>1</v>
      </c>
      <c r="O7" s="252">
        <v>2</v>
      </c>
      <c r="P7" s="256">
        <v>3</v>
      </c>
      <c r="Q7" s="254">
        <v>1</v>
      </c>
      <c r="R7" s="301"/>
      <c r="S7" s="373"/>
      <c r="T7" s="370"/>
      <c r="U7" s="380"/>
      <c r="V7" s="315"/>
    </row>
    <row r="8" spans="1:27" ht="12.75" customHeight="1" x14ac:dyDescent="0.2">
      <c r="A8" s="1"/>
      <c r="B8" s="450" t="s">
        <v>12</v>
      </c>
      <c r="C8" s="204"/>
      <c r="D8" s="426">
        <v>0.96560000000000001</v>
      </c>
      <c r="E8" s="427">
        <v>1</v>
      </c>
      <c r="F8" s="427">
        <v>0.89370000000000005</v>
      </c>
      <c r="G8" s="427">
        <v>0</v>
      </c>
      <c r="H8" s="428">
        <v>1</v>
      </c>
      <c r="I8" s="205">
        <v>0.90039999999999998</v>
      </c>
      <c r="J8" s="205">
        <v>0.92090000000000005</v>
      </c>
      <c r="K8" s="205">
        <v>0.96560000000000001</v>
      </c>
      <c r="L8" s="207"/>
      <c r="M8" s="205"/>
      <c r="N8" s="285">
        <f>IF(N$7=0,0,SUM(LARGE(D8:H8,{1})))</f>
        <v>1</v>
      </c>
      <c r="O8" s="286">
        <f>IF(O$7=0,0,SUM(LARGE(D8:H8,{2})))</f>
        <v>1</v>
      </c>
      <c r="P8" s="287">
        <f>IF(P$7=0,0,SUM(LARGE(D8:H8,{3})))</f>
        <v>0.96560000000000001</v>
      </c>
      <c r="Q8" s="288">
        <f t="shared" ref="Q8:Q31" si="0">IF(Q$7=0,0,MAX(I8:M8))</f>
        <v>0.96560000000000001</v>
      </c>
      <c r="R8" s="302">
        <f t="shared" ref="R8:R31" si="1">SUM(N8:Q8)</f>
        <v>3.9312000000000005</v>
      </c>
      <c r="S8" s="367">
        <f t="shared" ref="S8:S31" si="2">RANK(R8,$R$8:$R$31)</f>
        <v>1</v>
      </c>
      <c r="T8" s="88">
        <f t="shared" ref="T8:T31" si="3">SUM(N8:P8)</f>
        <v>2.9656000000000002</v>
      </c>
      <c r="U8" s="381">
        <f t="shared" ref="U8:U31" si="4">RANK(T8,$T$8:$T$31)</f>
        <v>1</v>
      </c>
      <c r="V8" s="315"/>
      <c r="W8" s="52">
        <f>R8/4</f>
        <v>0.98280000000000012</v>
      </c>
      <c r="X8" s="37">
        <f t="shared" ref="X8:X27" si="5">T8/3</f>
        <v>0.98853333333333337</v>
      </c>
      <c r="Y8" s="37"/>
      <c r="Z8" s="37"/>
      <c r="AA8" s="37"/>
    </row>
    <row r="9" spans="1:27" ht="12.75" customHeight="1" x14ac:dyDescent="0.2">
      <c r="A9" s="1"/>
      <c r="B9" s="264" t="s">
        <v>418</v>
      </c>
      <c r="C9" s="187"/>
      <c r="D9" s="267">
        <v>0.92749999999999999</v>
      </c>
      <c r="E9" s="47">
        <v>0.85060000000000002</v>
      </c>
      <c r="F9" s="47">
        <v>1</v>
      </c>
      <c r="G9" s="47">
        <v>0.94905885867941431</v>
      </c>
      <c r="H9" s="339">
        <v>0.9325</v>
      </c>
      <c r="I9" s="215"/>
      <c r="J9" s="215">
        <v>0.97740000000000005</v>
      </c>
      <c r="K9" s="215"/>
      <c r="L9" s="216"/>
      <c r="M9" s="215"/>
      <c r="N9" s="209">
        <f>IF(N$7=0,0,SUM(LARGE(D9:H9,{1})))</f>
        <v>1</v>
      </c>
      <c r="O9" s="210">
        <f>IF(O$7=0,0,SUM(LARGE(D9:H9,{2})))</f>
        <v>0.94905885867941431</v>
      </c>
      <c r="P9" s="211">
        <f>IF(P$7=0,0,SUM(LARGE(D9:H9,{3})))</f>
        <v>0.9325</v>
      </c>
      <c r="Q9" s="212">
        <f t="shared" si="0"/>
        <v>0.97740000000000005</v>
      </c>
      <c r="R9" s="303">
        <f t="shared" si="1"/>
        <v>3.8589588586794141</v>
      </c>
      <c r="S9" s="368">
        <f t="shared" si="2"/>
        <v>2</v>
      </c>
      <c r="T9" s="76">
        <f t="shared" si="3"/>
        <v>2.8815588586794143</v>
      </c>
      <c r="U9" s="127">
        <f t="shared" si="4"/>
        <v>3</v>
      </c>
      <c r="V9" s="315"/>
      <c r="W9" s="52">
        <f t="shared" ref="W9:W27" si="6">R9/4</f>
        <v>0.96473971466985353</v>
      </c>
      <c r="X9" s="37">
        <f t="shared" si="5"/>
        <v>0.9605196195598048</v>
      </c>
      <c r="Y9" s="37"/>
      <c r="Z9" s="37"/>
      <c r="AA9" s="37"/>
    </row>
    <row r="10" spans="1:27" ht="12.75" customHeight="1" x14ac:dyDescent="0.2">
      <c r="B10" s="224" t="s">
        <v>444</v>
      </c>
      <c r="C10" s="187"/>
      <c r="D10" s="267">
        <v>1</v>
      </c>
      <c r="E10" s="47">
        <v>0.3211</v>
      </c>
      <c r="F10" s="47">
        <v>0.94589999999999996</v>
      </c>
      <c r="G10" s="47">
        <v>1</v>
      </c>
      <c r="H10" s="339">
        <v>0</v>
      </c>
      <c r="I10" s="215"/>
      <c r="J10" s="215"/>
      <c r="K10" s="215"/>
      <c r="L10" s="216">
        <v>0.90620000000000001</v>
      </c>
      <c r="M10" s="215"/>
      <c r="N10" s="209">
        <f>IF(N$7=0,0,SUM(LARGE(D10:H10,{1})))</f>
        <v>1</v>
      </c>
      <c r="O10" s="210">
        <f>IF(O$7=0,0,SUM(LARGE(D10:H10,{2})))</f>
        <v>1</v>
      </c>
      <c r="P10" s="211">
        <f>IF(P$7=0,0,SUM(LARGE(D10:H10,{3})))</f>
        <v>0.94589999999999996</v>
      </c>
      <c r="Q10" s="212">
        <f t="shared" si="0"/>
        <v>0.90620000000000001</v>
      </c>
      <c r="R10" s="303">
        <f t="shared" si="1"/>
        <v>3.8521000000000001</v>
      </c>
      <c r="S10" s="368">
        <f t="shared" si="2"/>
        <v>3</v>
      </c>
      <c r="T10" s="76">
        <f t="shared" si="3"/>
        <v>2.9459</v>
      </c>
      <c r="U10" s="127">
        <f t="shared" si="4"/>
        <v>2</v>
      </c>
      <c r="V10" s="315"/>
      <c r="W10" s="52">
        <f t="shared" si="6"/>
        <v>0.96302500000000002</v>
      </c>
      <c r="X10" s="37">
        <f t="shared" si="5"/>
        <v>0.98196666666666665</v>
      </c>
      <c r="Y10" s="37"/>
      <c r="Z10" s="37"/>
      <c r="AA10" s="37"/>
    </row>
    <row r="11" spans="1:27" ht="12.75" customHeight="1" x14ac:dyDescent="0.2">
      <c r="A11" s="1"/>
      <c r="B11" s="264" t="s">
        <v>3</v>
      </c>
      <c r="C11" s="187"/>
      <c r="D11" s="265">
        <v>0.91410000000000002</v>
      </c>
      <c r="E11" s="268">
        <v>0.87949999999999995</v>
      </c>
      <c r="F11" s="268">
        <v>0.96379999999999999</v>
      </c>
      <c r="G11" s="268">
        <v>0.8949058858679414</v>
      </c>
      <c r="H11" s="341">
        <v>0.9556</v>
      </c>
      <c r="I11" s="215">
        <v>0.91349999999999998</v>
      </c>
      <c r="J11" s="215"/>
      <c r="K11" s="215">
        <v>0.92869999999999997</v>
      </c>
      <c r="L11" s="216"/>
      <c r="M11" s="216"/>
      <c r="N11" s="209">
        <f>IF(N$7=0,0,SUM(LARGE(D11:H11,{1})))</f>
        <v>0.96379999999999999</v>
      </c>
      <c r="O11" s="210">
        <f>IF(O$7=0,0,SUM(LARGE(D11:H11,{2})))</f>
        <v>0.9556</v>
      </c>
      <c r="P11" s="211">
        <f>IF(P$7=0,0,SUM(LARGE(D11:H11,{3})))</f>
        <v>0.91410000000000002</v>
      </c>
      <c r="Q11" s="212">
        <f t="shared" si="0"/>
        <v>0.92869999999999997</v>
      </c>
      <c r="R11" s="303">
        <f t="shared" si="1"/>
        <v>3.7622</v>
      </c>
      <c r="S11" s="368">
        <f t="shared" si="2"/>
        <v>4</v>
      </c>
      <c r="T11" s="76">
        <f t="shared" si="3"/>
        <v>2.8334999999999999</v>
      </c>
      <c r="U11" s="127">
        <f t="shared" si="4"/>
        <v>4</v>
      </c>
      <c r="V11" s="315"/>
      <c r="W11" s="52">
        <f t="shared" si="6"/>
        <v>0.94055</v>
      </c>
      <c r="X11" s="37">
        <f t="shared" si="5"/>
        <v>0.94450000000000001</v>
      </c>
      <c r="Y11" s="37"/>
      <c r="Z11" s="37"/>
      <c r="AA11" s="37"/>
    </row>
    <row r="12" spans="1:27" ht="12.75" customHeight="1" x14ac:dyDescent="0.2">
      <c r="B12" s="264" t="s">
        <v>17</v>
      </c>
      <c r="C12" s="187"/>
      <c r="D12" s="267">
        <v>0.78469999999999995</v>
      </c>
      <c r="E12" s="47">
        <v>0.86360000000000003</v>
      </c>
      <c r="F12" s="47">
        <v>0</v>
      </c>
      <c r="G12" s="47">
        <v>0.94876008365700626</v>
      </c>
      <c r="H12" s="339">
        <v>0.95599999999999996</v>
      </c>
      <c r="I12" s="215"/>
      <c r="J12" s="215">
        <v>0.84179999999999999</v>
      </c>
      <c r="K12" s="215"/>
      <c r="L12" s="215"/>
      <c r="M12" s="216"/>
      <c r="N12" s="209">
        <f>IF(N$7=0,0,SUM(LARGE(D12:H12,{1})))</f>
        <v>0.95599999999999996</v>
      </c>
      <c r="O12" s="210">
        <f>IF(O$7=0,0,SUM(LARGE(D12:H12,{2})))</f>
        <v>0.94876008365700626</v>
      </c>
      <c r="P12" s="211">
        <f>IF(P$7=0,0,SUM(LARGE(D12:H12,{3})))</f>
        <v>0.86360000000000003</v>
      </c>
      <c r="Q12" s="212">
        <f t="shared" si="0"/>
        <v>0.84179999999999999</v>
      </c>
      <c r="R12" s="303">
        <f t="shared" si="1"/>
        <v>3.6101600836570062</v>
      </c>
      <c r="S12" s="368">
        <f t="shared" si="2"/>
        <v>5</v>
      </c>
      <c r="T12" s="76">
        <f t="shared" si="3"/>
        <v>2.7683600836570061</v>
      </c>
      <c r="U12" s="127">
        <f t="shared" si="4"/>
        <v>6</v>
      </c>
      <c r="V12" s="315"/>
      <c r="W12" s="52">
        <f t="shared" si="6"/>
        <v>0.90254002091425156</v>
      </c>
      <c r="X12" s="37">
        <f t="shared" si="5"/>
        <v>0.92278669455233542</v>
      </c>
      <c r="Y12" s="37"/>
      <c r="Z12" s="37"/>
      <c r="AA12" s="37"/>
    </row>
    <row r="13" spans="1:27" ht="12.75" customHeight="1" x14ac:dyDescent="0.2">
      <c r="A13" s="1"/>
      <c r="B13" s="264" t="s">
        <v>407</v>
      </c>
      <c r="C13" s="187"/>
      <c r="D13" s="267">
        <v>0.78410000000000002</v>
      </c>
      <c r="E13" s="47">
        <v>0.74429999999999996</v>
      </c>
      <c r="F13" s="47">
        <v>0.7409</v>
      </c>
      <c r="G13" s="47">
        <v>0.85218105766357932</v>
      </c>
      <c r="H13" s="339">
        <v>0.92110000000000003</v>
      </c>
      <c r="I13" s="215"/>
      <c r="J13" s="215">
        <v>0.6865</v>
      </c>
      <c r="K13" s="215"/>
      <c r="L13" s="215"/>
      <c r="M13" s="216"/>
      <c r="N13" s="209">
        <f>IF(N$7=0,0,SUM(LARGE(D13:H13,{1})))</f>
        <v>0.92110000000000003</v>
      </c>
      <c r="O13" s="210">
        <f>IF(O$7=0,0,SUM(LARGE(D13:H13,{2})))</f>
        <v>0.85218105766357932</v>
      </c>
      <c r="P13" s="211">
        <f>IF(P$7=0,0,SUM(LARGE(D13:H13,{3})))</f>
        <v>0.78410000000000002</v>
      </c>
      <c r="Q13" s="212">
        <f t="shared" si="0"/>
        <v>0.6865</v>
      </c>
      <c r="R13" s="303">
        <f t="shared" si="1"/>
        <v>3.2438810576635793</v>
      </c>
      <c r="S13" s="368">
        <f t="shared" si="2"/>
        <v>6</v>
      </c>
      <c r="T13" s="76">
        <f t="shared" si="3"/>
        <v>2.5573810576635791</v>
      </c>
      <c r="U13" s="127">
        <f t="shared" si="4"/>
        <v>8</v>
      </c>
      <c r="V13" s="315"/>
      <c r="W13" s="52">
        <f t="shared" si="6"/>
        <v>0.81097026441589481</v>
      </c>
      <c r="X13" s="37">
        <f t="shared" si="5"/>
        <v>0.85246035255452635</v>
      </c>
      <c r="Y13" s="37"/>
      <c r="Z13" s="37"/>
      <c r="AA13" s="37"/>
    </row>
    <row r="14" spans="1:27" ht="12.75" customHeight="1" x14ac:dyDescent="0.2">
      <c r="A14" s="1"/>
      <c r="B14" s="264" t="s">
        <v>386</v>
      </c>
      <c r="C14" s="187"/>
      <c r="D14" s="265">
        <v>0.96030000000000004</v>
      </c>
      <c r="E14" s="268">
        <v>0.88829999999999998</v>
      </c>
      <c r="F14" s="268">
        <v>0</v>
      </c>
      <c r="G14" s="268">
        <v>0.65894831192112335</v>
      </c>
      <c r="H14" s="341">
        <v>0.97829999999999995</v>
      </c>
      <c r="I14" s="215"/>
      <c r="J14" s="215"/>
      <c r="K14" s="215"/>
      <c r="L14" s="215"/>
      <c r="M14" s="216"/>
      <c r="N14" s="209">
        <f>IF(N$7=0,0,SUM(LARGE(D14:H14,{1})))</f>
        <v>0.97829999999999995</v>
      </c>
      <c r="O14" s="210">
        <f>IF(O$7=0,0,SUM(LARGE(D14:H14,{2})))</f>
        <v>0.96030000000000004</v>
      </c>
      <c r="P14" s="211">
        <f>IF(P$7=0,0,SUM(LARGE(D14:H14,{3})))</f>
        <v>0.88829999999999998</v>
      </c>
      <c r="Q14" s="212">
        <f t="shared" si="0"/>
        <v>0</v>
      </c>
      <c r="R14" s="303">
        <f t="shared" si="1"/>
        <v>2.8269000000000002</v>
      </c>
      <c r="S14" s="368">
        <f t="shared" si="2"/>
        <v>7</v>
      </c>
      <c r="T14" s="76">
        <f t="shared" si="3"/>
        <v>2.8269000000000002</v>
      </c>
      <c r="U14" s="127">
        <f t="shared" si="4"/>
        <v>5</v>
      </c>
      <c r="V14" s="315"/>
      <c r="W14" s="52">
        <f t="shared" si="6"/>
        <v>0.70672500000000005</v>
      </c>
      <c r="X14" s="37">
        <f t="shared" si="5"/>
        <v>0.94230000000000003</v>
      </c>
      <c r="Y14" s="37"/>
      <c r="Z14" s="37"/>
      <c r="AA14" s="37"/>
    </row>
    <row r="15" spans="1:27" ht="12.75" customHeight="1" x14ac:dyDescent="0.2">
      <c r="A15" s="1"/>
      <c r="B15" s="264" t="s">
        <v>471</v>
      </c>
      <c r="C15" s="187" t="s">
        <v>74</v>
      </c>
      <c r="D15" s="265">
        <v>0</v>
      </c>
      <c r="E15" s="268">
        <v>0</v>
      </c>
      <c r="F15" s="268">
        <v>0.88390000000000002</v>
      </c>
      <c r="G15" s="268">
        <v>0.80855990439199288</v>
      </c>
      <c r="H15" s="341">
        <v>0.88129999999999997</v>
      </c>
      <c r="I15" s="215"/>
      <c r="J15" s="215"/>
      <c r="K15" s="215"/>
      <c r="L15" s="215"/>
      <c r="M15" s="216"/>
      <c r="N15" s="209">
        <f>IF(N$7=0,0,SUM(LARGE(D15:H15,{1})))</f>
        <v>0.88390000000000002</v>
      </c>
      <c r="O15" s="210">
        <f>IF(O$7=0,0,SUM(LARGE(D15:H15,{2})))</f>
        <v>0.88129999999999997</v>
      </c>
      <c r="P15" s="211">
        <f>IF(P$7=0,0,SUM(LARGE(D15:H15,{3})))</f>
        <v>0.80855990439199288</v>
      </c>
      <c r="Q15" s="212">
        <f t="shared" si="0"/>
        <v>0</v>
      </c>
      <c r="R15" s="303">
        <f t="shared" si="1"/>
        <v>2.5737599043919932</v>
      </c>
      <c r="S15" s="368">
        <f t="shared" si="2"/>
        <v>8</v>
      </c>
      <c r="T15" s="76">
        <f t="shared" si="3"/>
        <v>2.5737599043919932</v>
      </c>
      <c r="U15" s="127">
        <f t="shared" si="4"/>
        <v>7</v>
      </c>
      <c r="V15" s="315"/>
      <c r="W15" s="52">
        <f t="shared" si="6"/>
        <v>0.6434399760979983</v>
      </c>
      <c r="X15" s="37">
        <f t="shared" si="5"/>
        <v>0.8579199681306644</v>
      </c>
      <c r="Y15" s="37"/>
      <c r="Z15" s="37"/>
      <c r="AA15" s="37"/>
    </row>
    <row r="16" spans="1:27" ht="12.75" customHeight="1" x14ac:dyDescent="0.2">
      <c r="B16" s="264" t="s">
        <v>6</v>
      </c>
      <c r="C16" s="187"/>
      <c r="D16" s="267">
        <v>0.73880000000000001</v>
      </c>
      <c r="E16" s="47">
        <v>0.47299999999999998</v>
      </c>
      <c r="F16" s="47">
        <v>0.70499999999999996</v>
      </c>
      <c r="G16" s="47">
        <v>0.85203167015237524</v>
      </c>
      <c r="H16" s="339">
        <v>0.79949999999999999</v>
      </c>
      <c r="I16" s="215"/>
      <c r="J16" s="215"/>
      <c r="K16" s="215"/>
      <c r="L16" s="215"/>
      <c r="M16" s="216"/>
      <c r="N16" s="209">
        <f>IF(N$7=0,0,SUM(LARGE(D16:H16,{1})))</f>
        <v>0.85203167015237524</v>
      </c>
      <c r="O16" s="210">
        <f>IF(O$7=0,0,SUM(LARGE(D16:H16,{2})))</f>
        <v>0.79949999999999999</v>
      </c>
      <c r="P16" s="211">
        <f>IF(P$7=0,0,SUM(LARGE(D16:H16,{3})))</f>
        <v>0.73880000000000001</v>
      </c>
      <c r="Q16" s="212">
        <f t="shared" si="0"/>
        <v>0</v>
      </c>
      <c r="R16" s="303">
        <f t="shared" si="1"/>
        <v>2.3903316701523751</v>
      </c>
      <c r="S16" s="368">
        <f t="shared" si="2"/>
        <v>9</v>
      </c>
      <c r="T16" s="76">
        <f t="shared" si="3"/>
        <v>2.3903316701523751</v>
      </c>
      <c r="U16" s="127">
        <f t="shared" si="4"/>
        <v>9</v>
      </c>
      <c r="V16" s="315"/>
      <c r="W16" s="52">
        <f t="shared" si="6"/>
        <v>0.59758291753809378</v>
      </c>
      <c r="X16" s="37">
        <f t="shared" si="5"/>
        <v>0.79677722338412504</v>
      </c>
      <c r="Y16" s="37"/>
      <c r="Z16" s="37"/>
      <c r="AA16" s="37"/>
    </row>
    <row r="17" spans="1:30" ht="12.75" customHeight="1" x14ac:dyDescent="0.2">
      <c r="B17" s="264" t="s">
        <v>103</v>
      </c>
      <c r="C17" s="187" t="s">
        <v>408</v>
      </c>
      <c r="D17" s="265">
        <v>0.76839999999999997</v>
      </c>
      <c r="E17" s="268">
        <v>0.65139999999999998</v>
      </c>
      <c r="F17" s="268">
        <v>0</v>
      </c>
      <c r="G17" s="268">
        <v>0.90566178667463393</v>
      </c>
      <c r="H17" s="341">
        <v>0</v>
      </c>
      <c r="I17" s="215"/>
      <c r="J17" s="215"/>
      <c r="K17" s="215"/>
      <c r="L17" s="215"/>
      <c r="M17" s="216"/>
      <c r="N17" s="209">
        <f>IF(N$7=0,0,SUM(LARGE(D17:H17,{1})))</f>
        <v>0.90566178667463393</v>
      </c>
      <c r="O17" s="210">
        <f>IF(O$7=0,0,SUM(LARGE(D17:H17,{2})))</f>
        <v>0.76839999999999997</v>
      </c>
      <c r="P17" s="211">
        <f>IF(P$7=0,0,SUM(LARGE(D17:H17,{3})))</f>
        <v>0.65139999999999998</v>
      </c>
      <c r="Q17" s="212">
        <f t="shared" si="0"/>
        <v>0</v>
      </c>
      <c r="R17" s="303">
        <f t="shared" si="1"/>
        <v>2.3254617866746337</v>
      </c>
      <c r="S17" s="368">
        <f t="shared" si="2"/>
        <v>10</v>
      </c>
      <c r="T17" s="76">
        <f t="shared" si="3"/>
        <v>2.3254617866746337</v>
      </c>
      <c r="U17" s="127">
        <f t="shared" si="4"/>
        <v>10</v>
      </c>
      <c r="V17" s="315"/>
      <c r="W17" s="52">
        <f t="shared" si="6"/>
        <v>0.58136544666865841</v>
      </c>
      <c r="X17" s="37">
        <f t="shared" si="5"/>
        <v>0.77515392889154455</v>
      </c>
      <c r="Y17" s="37"/>
      <c r="Z17" s="37"/>
      <c r="AA17" s="37"/>
    </row>
    <row r="18" spans="1:30" ht="12.75" customHeight="1" x14ac:dyDescent="0.2">
      <c r="A18" s="1"/>
      <c r="B18" s="264" t="s">
        <v>453</v>
      </c>
      <c r="C18" s="187"/>
      <c r="D18" s="265">
        <v>0</v>
      </c>
      <c r="E18" s="268">
        <v>0</v>
      </c>
      <c r="F18" s="268">
        <v>0.74629999999999996</v>
      </c>
      <c r="G18" s="268">
        <v>0.79825216611891248</v>
      </c>
      <c r="H18" s="341">
        <v>0</v>
      </c>
      <c r="I18" s="215"/>
      <c r="J18" s="216"/>
      <c r="K18" s="215"/>
      <c r="L18" s="216"/>
      <c r="M18" s="216"/>
      <c r="N18" s="209">
        <f>IF(N$7=0,0,SUM(LARGE(D18:H18,{1})))</f>
        <v>0.79825216611891248</v>
      </c>
      <c r="O18" s="210">
        <f>IF(O$7=0,0,SUM(LARGE(D18:H18,{2})))</f>
        <v>0.74629999999999996</v>
      </c>
      <c r="P18" s="211">
        <f>IF(P$7=0,0,SUM(LARGE(D18:H18,{3})))</f>
        <v>0</v>
      </c>
      <c r="Q18" s="212">
        <f t="shared" si="0"/>
        <v>0</v>
      </c>
      <c r="R18" s="303">
        <f t="shared" si="1"/>
        <v>1.5445521661189123</v>
      </c>
      <c r="S18" s="368">
        <f t="shared" si="2"/>
        <v>11</v>
      </c>
      <c r="T18" s="76">
        <f t="shared" si="3"/>
        <v>1.5445521661189123</v>
      </c>
      <c r="U18" s="127">
        <f t="shared" si="4"/>
        <v>11</v>
      </c>
      <c r="V18" s="315"/>
      <c r="W18" s="52">
        <f t="shared" si="6"/>
        <v>0.38613804152972808</v>
      </c>
      <c r="X18" s="37">
        <f t="shared" si="5"/>
        <v>0.51485072203963744</v>
      </c>
      <c r="Y18" s="37"/>
      <c r="Z18" s="37"/>
      <c r="AA18" s="37"/>
    </row>
    <row r="19" spans="1:30" ht="12.75" customHeight="1" x14ac:dyDescent="0.2">
      <c r="A19" s="1"/>
      <c r="B19" s="386" t="s">
        <v>4</v>
      </c>
      <c r="C19" s="187"/>
      <c r="D19" s="265">
        <v>0</v>
      </c>
      <c r="E19" s="268">
        <v>0</v>
      </c>
      <c r="F19" s="268">
        <v>0.64970000000000006</v>
      </c>
      <c r="G19" s="268">
        <v>0.87914550343591269</v>
      </c>
      <c r="H19" s="341">
        <v>0</v>
      </c>
      <c r="I19" s="215"/>
      <c r="J19" s="216"/>
      <c r="K19" s="216"/>
      <c r="L19" s="216"/>
      <c r="M19" s="216"/>
      <c r="N19" s="209">
        <f>IF(N$7=0,0,SUM(LARGE(D19:H19,{1})))</f>
        <v>0.87914550343591269</v>
      </c>
      <c r="O19" s="210">
        <f>IF(O$7=0,0,SUM(LARGE(D19:H19,{2})))</f>
        <v>0.64970000000000006</v>
      </c>
      <c r="P19" s="211">
        <f>IF(P$7=0,0,SUM(LARGE(D19:H19,{3})))</f>
        <v>0</v>
      </c>
      <c r="Q19" s="212">
        <f t="shared" si="0"/>
        <v>0</v>
      </c>
      <c r="R19" s="303">
        <f t="shared" si="1"/>
        <v>1.5288455034359127</v>
      </c>
      <c r="S19" s="368">
        <f t="shared" si="2"/>
        <v>12</v>
      </c>
      <c r="T19" s="76">
        <f t="shared" si="3"/>
        <v>1.5288455034359127</v>
      </c>
      <c r="U19" s="127">
        <f t="shared" si="4"/>
        <v>12</v>
      </c>
      <c r="V19" s="315"/>
      <c r="W19" s="52">
        <f t="shared" si="6"/>
        <v>0.38221137585897819</v>
      </c>
      <c r="X19" s="37">
        <f t="shared" si="5"/>
        <v>0.50961516781197091</v>
      </c>
      <c r="Y19" s="37"/>
      <c r="Z19" s="37"/>
      <c r="AA19" s="37"/>
    </row>
    <row r="20" spans="1:30" ht="12.75" customHeight="1" x14ac:dyDescent="0.2">
      <c r="B20" s="266" t="s">
        <v>448</v>
      </c>
      <c r="C20" s="187" t="s">
        <v>74</v>
      </c>
      <c r="D20" s="265">
        <v>0.65969999999999995</v>
      </c>
      <c r="E20" s="268">
        <v>0</v>
      </c>
      <c r="F20" s="268">
        <v>0.81969999999999998</v>
      </c>
      <c r="G20" s="268">
        <v>0</v>
      </c>
      <c r="H20" s="341">
        <v>0</v>
      </c>
      <c r="I20" s="215"/>
      <c r="J20" s="216"/>
      <c r="K20" s="216"/>
      <c r="L20" s="216"/>
      <c r="M20" s="216"/>
      <c r="N20" s="209">
        <f>IF(N$7=0,0,SUM(LARGE(D20:H20,{1})))</f>
        <v>0.81969999999999998</v>
      </c>
      <c r="O20" s="210">
        <f>IF(O$7=0,0,SUM(LARGE(D20:H20,{2})))</f>
        <v>0.65969999999999995</v>
      </c>
      <c r="P20" s="211">
        <f>IF(P$7=0,0,SUM(LARGE(D20:H20,{3})))</f>
        <v>0</v>
      </c>
      <c r="Q20" s="212">
        <f t="shared" si="0"/>
        <v>0</v>
      </c>
      <c r="R20" s="303">
        <f t="shared" si="1"/>
        <v>1.4794</v>
      </c>
      <c r="S20" s="368">
        <f t="shared" si="2"/>
        <v>13</v>
      </c>
      <c r="T20" s="76">
        <f t="shared" si="3"/>
        <v>1.4794</v>
      </c>
      <c r="U20" s="127">
        <f t="shared" si="4"/>
        <v>13</v>
      </c>
      <c r="V20" s="315"/>
      <c r="W20" s="52">
        <f t="shared" si="6"/>
        <v>0.36985000000000001</v>
      </c>
      <c r="X20" s="37">
        <f t="shared" si="5"/>
        <v>0.49313333333333337</v>
      </c>
      <c r="Y20" s="37"/>
      <c r="Z20" s="37"/>
      <c r="AA20" s="37"/>
    </row>
    <row r="21" spans="1:30" ht="12.75" customHeight="1" x14ac:dyDescent="0.2">
      <c r="A21" s="1"/>
      <c r="B21" s="264" t="s">
        <v>387</v>
      </c>
      <c r="C21" s="187"/>
      <c r="D21" s="267">
        <v>0.65390000000000004</v>
      </c>
      <c r="E21" s="47">
        <v>0</v>
      </c>
      <c r="F21" s="47">
        <v>0.77410000000000001</v>
      </c>
      <c r="G21" s="47">
        <v>0</v>
      </c>
      <c r="H21" s="339">
        <v>0</v>
      </c>
      <c r="I21" s="215"/>
      <c r="J21" s="216"/>
      <c r="K21" s="216"/>
      <c r="L21" s="216"/>
      <c r="M21" s="216"/>
      <c r="N21" s="209">
        <f>IF(N$7=0,0,SUM(LARGE(D21:H21,{1})))</f>
        <v>0.77410000000000001</v>
      </c>
      <c r="O21" s="210">
        <f>IF(O$7=0,0,SUM(LARGE(D21:H21,{2})))</f>
        <v>0.65390000000000004</v>
      </c>
      <c r="P21" s="211">
        <f>IF(P$7=0,0,SUM(LARGE(D21:H21,{3})))</f>
        <v>0</v>
      </c>
      <c r="Q21" s="212">
        <f t="shared" si="0"/>
        <v>0</v>
      </c>
      <c r="R21" s="303">
        <f t="shared" si="1"/>
        <v>1.4279999999999999</v>
      </c>
      <c r="S21" s="368">
        <f t="shared" si="2"/>
        <v>14</v>
      </c>
      <c r="T21" s="76">
        <f t="shared" si="3"/>
        <v>1.4279999999999999</v>
      </c>
      <c r="U21" s="127">
        <f t="shared" si="4"/>
        <v>14</v>
      </c>
      <c r="V21" s="315"/>
      <c r="W21" s="52">
        <f t="shared" si="6"/>
        <v>0.35699999999999998</v>
      </c>
      <c r="X21" s="37">
        <f t="shared" si="5"/>
        <v>0.47599999999999998</v>
      </c>
      <c r="Y21" s="37"/>
      <c r="Z21" s="37"/>
      <c r="AA21" s="37"/>
    </row>
    <row r="22" spans="1:30" ht="12.75" customHeight="1" x14ac:dyDescent="0.2">
      <c r="B22" s="224" t="s">
        <v>465</v>
      </c>
      <c r="C22" s="187" t="s">
        <v>74</v>
      </c>
      <c r="D22" s="267">
        <v>0.69330000000000003</v>
      </c>
      <c r="E22" s="47">
        <v>0</v>
      </c>
      <c r="F22" s="47">
        <v>0</v>
      </c>
      <c r="G22" s="47">
        <v>0</v>
      </c>
      <c r="H22" s="339">
        <v>0.66990000000000005</v>
      </c>
      <c r="I22" s="222"/>
      <c r="J22" s="223"/>
      <c r="K22" s="216"/>
      <c r="L22" s="223"/>
      <c r="M22" s="223"/>
      <c r="N22" s="209">
        <f>IF(N$7=0,0,SUM(LARGE(D22:H22,{1})))</f>
        <v>0.69330000000000003</v>
      </c>
      <c r="O22" s="210">
        <f>IF(O$7=0,0,SUM(LARGE(D22:H22,{2})))</f>
        <v>0.66990000000000005</v>
      </c>
      <c r="P22" s="211">
        <f>IF(P$7=0,0,SUM(LARGE(D22:H22,{3})))</f>
        <v>0</v>
      </c>
      <c r="Q22" s="212">
        <f t="shared" si="0"/>
        <v>0</v>
      </c>
      <c r="R22" s="303">
        <f t="shared" si="1"/>
        <v>1.3632</v>
      </c>
      <c r="S22" s="368">
        <f t="shared" si="2"/>
        <v>15</v>
      </c>
      <c r="T22" s="76">
        <f t="shared" si="3"/>
        <v>1.3632</v>
      </c>
      <c r="U22" s="127">
        <f t="shared" si="4"/>
        <v>15</v>
      </c>
      <c r="V22" s="315"/>
      <c r="W22" s="52">
        <f t="shared" si="6"/>
        <v>0.34079999999999999</v>
      </c>
      <c r="X22" s="37">
        <f t="shared" si="5"/>
        <v>0.45439999999999997</v>
      </c>
      <c r="Y22" s="37"/>
      <c r="Z22" s="37"/>
      <c r="AA22" s="37"/>
    </row>
    <row r="23" spans="1:30" ht="12.75" customHeight="1" x14ac:dyDescent="0.2">
      <c r="A23" s="1"/>
      <c r="B23" s="9" t="s">
        <v>469</v>
      </c>
      <c r="C23" s="187" t="s">
        <v>74</v>
      </c>
      <c r="D23" s="267">
        <v>0</v>
      </c>
      <c r="E23" s="47">
        <v>0.5998</v>
      </c>
      <c r="F23" s="47">
        <v>0</v>
      </c>
      <c r="G23" s="47">
        <v>0</v>
      </c>
      <c r="H23" s="339">
        <v>0.2979</v>
      </c>
      <c r="I23" s="222"/>
      <c r="J23" s="223"/>
      <c r="K23" s="216"/>
      <c r="L23" s="223"/>
      <c r="M23" s="223"/>
      <c r="N23" s="209">
        <f>IF(N$7=0,0,SUM(LARGE(D23:H23,{1})))</f>
        <v>0.5998</v>
      </c>
      <c r="O23" s="210">
        <f>IF(O$7=0,0,SUM(LARGE(D23:H23,{2})))</f>
        <v>0.2979</v>
      </c>
      <c r="P23" s="211">
        <f>IF(P$7=0,0,SUM(LARGE(D23:H23,{3})))</f>
        <v>0</v>
      </c>
      <c r="Q23" s="212">
        <f t="shared" si="0"/>
        <v>0</v>
      </c>
      <c r="R23" s="303">
        <f t="shared" si="1"/>
        <v>0.89769999999999994</v>
      </c>
      <c r="S23" s="368">
        <f t="shared" si="2"/>
        <v>16</v>
      </c>
      <c r="T23" s="76">
        <f t="shared" si="3"/>
        <v>0.89769999999999994</v>
      </c>
      <c r="U23" s="127">
        <f t="shared" si="4"/>
        <v>16</v>
      </c>
      <c r="V23" s="315"/>
      <c r="W23" s="52">
        <f t="shared" si="6"/>
        <v>0.22442499999999999</v>
      </c>
      <c r="X23" s="37">
        <f t="shared" si="5"/>
        <v>0.2992333333333333</v>
      </c>
      <c r="Y23" s="37"/>
      <c r="Z23" s="37"/>
    </row>
    <row r="24" spans="1:30" x14ac:dyDescent="0.2">
      <c r="B24" s="264" t="s">
        <v>451</v>
      </c>
      <c r="C24" s="187" t="s">
        <v>74</v>
      </c>
      <c r="D24" s="267">
        <v>0.74850000000000005</v>
      </c>
      <c r="E24" s="47">
        <v>0</v>
      </c>
      <c r="F24" s="47">
        <v>0</v>
      </c>
      <c r="G24" s="47">
        <v>0</v>
      </c>
      <c r="H24" s="339">
        <v>0</v>
      </c>
      <c r="I24" s="222"/>
      <c r="J24" s="223"/>
      <c r="K24" s="216"/>
      <c r="L24" s="223"/>
      <c r="M24" s="223"/>
      <c r="N24" s="209">
        <f>IF(N$7=0,0,SUM(LARGE(D24:H24,{1})))</f>
        <v>0.74850000000000005</v>
      </c>
      <c r="O24" s="210">
        <f>IF(O$7=0,0,SUM(LARGE(D24:H24,{2})))</f>
        <v>0</v>
      </c>
      <c r="P24" s="211">
        <f>IF(P$7=0,0,SUM(LARGE(D24:H24,{3})))</f>
        <v>0</v>
      </c>
      <c r="Q24" s="212">
        <f t="shared" si="0"/>
        <v>0</v>
      </c>
      <c r="R24" s="303">
        <f t="shared" si="1"/>
        <v>0.74850000000000005</v>
      </c>
      <c r="S24" s="368">
        <f t="shared" si="2"/>
        <v>17</v>
      </c>
      <c r="T24" s="76">
        <f t="shared" si="3"/>
        <v>0.74850000000000005</v>
      </c>
      <c r="U24" s="127">
        <f t="shared" si="4"/>
        <v>17</v>
      </c>
      <c r="V24" s="315"/>
      <c r="W24" s="52">
        <f t="shared" si="6"/>
        <v>0.18712500000000001</v>
      </c>
      <c r="X24" s="37">
        <f t="shared" si="5"/>
        <v>0.24950000000000003</v>
      </c>
      <c r="Y24" s="37"/>
      <c r="Z24" s="37"/>
      <c r="AA24" s="37"/>
    </row>
    <row r="25" spans="1:30" x14ac:dyDescent="0.2">
      <c r="A25" s="1"/>
      <c r="B25" s="264" t="s">
        <v>456</v>
      </c>
      <c r="C25" s="187" t="s">
        <v>74</v>
      </c>
      <c r="D25" s="267">
        <v>0</v>
      </c>
      <c r="E25" s="47">
        <v>0</v>
      </c>
      <c r="F25" s="47">
        <v>0.5867</v>
      </c>
      <c r="G25" s="47">
        <v>0</v>
      </c>
      <c r="H25" s="339">
        <v>0</v>
      </c>
      <c r="I25" s="222"/>
      <c r="J25" s="223"/>
      <c r="K25" s="216"/>
      <c r="L25" s="223"/>
      <c r="M25" s="223"/>
      <c r="N25" s="209">
        <f>IF(N$7=0,0,SUM(LARGE(D25:H25,{1})))</f>
        <v>0.5867</v>
      </c>
      <c r="O25" s="210">
        <f>IF(O$7=0,0,SUM(LARGE(D25:H25,{2})))</f>
        <v>0</v>
      </c>
      <c r="P25" s="211">
        <f>IF(P$7=0,0,SUM(LARGE(D25:H25,{3})))</f>
        <v>0</v>
      </c>
      <c r="Q25" s="212">
        <f t="shared" si="0"/>
        <v>0</v>
      </c>
      <c r="R25" s="303">
        <f t="shared" si="1"/>
        <v>0.5867</v>
      </c>
      <c r="S25" s="368">
        <f t="shared" si="2"/>
        <v>18</v>
      </c>
      <c r="T25" s="76">
        <f t="shared" si="3"/>
        <v>0.5867</v>
      </c>
      <c r="U25" s="127">
        <f t="shared" si="4"/>
        <v>18</v>
      </c>
      <c r="V25" s="315"/>
      <c r="W25" s="52">
        <f t="shared" si="6"/>
        <v>0.146675</v>
      </c>
      <c r="X25" s="37">
        <f t="shared" si="5"/>
        <v>0.19556666666666667</v>
      </c>
      <c r="Y25" s="37"/>
      <c r="Z25" s="37"/>
      <c r="AA25" s="37"/>
    </row>
    <row r="26" spans="1:30" x14ac:dyDescent="0.2">
      <c r="A26" s="1"/>
      <c r="B26" s="9" t="s">
        <v>470</v>
      </c>
      <c r="C26" s="187" t="s">
        <v>74</v>
      </c>
      <c r="D26" s="267">
        <v>0</v>
      </c>
      <c r="E26" s="47">
        <v>0.56879999999999997</v>
      </c>
      <c r="F26" s="47">
        <v>0</v>
      </c>
      <c r="G26" s="47">
        <v>0</v>
      </c>
      <c r="H26" s="339">
        <v>0</v>
      </c>
      <c r="I26" s="222"/>
      <c r="J26" s="223"/>
      <c r="K26" s="216"/>
      <c r="L26" s="223"/>
      <c r="M26" s="223"/>
      <c r="N26" s="209">
        <f>IF(N$7=0,0,SUM(LARGE(D26:H26,{1})))</f>
        <v>0.56879999999999997</v>
      </c>
      <c r="O26" s="210">
        <f>IF(O$7=0,0,SUM(LARGE(D26:H26,{2})))</f>
        <v>0</v>
      </c>
      <c r="P26" s="211">
        <f>IF(P$7=0,0,SUM(LARGE(D26:H26,{3})))</f>
        <v>0</v>
      </c>
      <c r="Q26" s="212">
        <f t="shared" si="0"/>
        <v>0</v>
      </c>
      <c r="R26" s="303">
        <f t="shared" si="1"/>
        <v>0.56879999999999997</v>
      </c>
      <c r="S26" s="368">
        <f t="shared" si="2"/>
        <v>19</v>
      </c>
      <c r="T26" s="76">
        <f t="shared" si="3"/>
        <v>0.56879999999999997</v>
      </c>
      <c r="U26" s="127">
        <f t="shared" si="4"/>
        <v>19</v>
      </c>
      <c r="V26" s="315"/>
      <c r="W26" s="52">
        <f t="shared" si="6"/>
        <v>0.14219999999999999</v>
      </c>
      <c r="X26" s="37">
        <f t="shared" si="5"/>
        <v>0.18959999999999999</v>
      </c>
      <c r="Y26" s="37"/>
      <c r="Z26" s="37"/>
    </row>
    <row r="27" spans="1:30" x14ac:dyDescent="0.2">
      <c r="A27" s="1"/>
      <c r="B27" s="264"/>
      <c r="C27" s="187"/>
      <c r="D27" s="265">
        <v>0</v>
      </c>
      <c r="E27" s="268">
        <v>0</v>
      </c>
      <c r="F27" s="268">
        <v>0</v>
      </c>
      <c r="G27" s="268">
        <v>0</v>
      </c>
      <c r="H27" s="341">
        <v>0</v>
      </c>
      <c r="I27" s="222"/>
      <c r="J27" s="223"/>
      <c r="K27" s="223"/>
      <c r="L27" s="223"/>
      <c r="M27" s="223"/>
      <c r="N27" s="209">
        <f>IF(N$7=0,0,SUM(LARGE(D27:H27,{1})))</f>
        <v>0</v>
      </c>
      <c r="O27" s="210">
        <f>IF(O$7=0,0,SUM(LARGE(D27:H27,{2})))</f>
        <v>0</v>
      </c>
      <c r="P27" s="211">
        <f>IF(P$7=0,0,SUM(LARGE(D27:H27,{3})))</f>
        <v>0</v>
      </c>
      <c r="Q27" s="212">
        <f t="shared" si="0"/>
        <v>0</v>
      </c>
      <c r="R27" s="303">
        <f t="shared" si="1"/>
        <v>0</v>
      </c>
      <c r="S27" s="368">
        <f t="shared" si="2"/>
        <v>20</v>
      </c>
      <c r="T27" s="76">
        <f t="shared" si="3"/>
        <v>0</v>
      </c>
      <c r="U27" s="127">
        <f t="shared" si="4"/>
        <v>20</v>
      </c>
      <c r="V27" s="315"/>
      <c r="W27" s="52">
        <f t="shared" si="6"/>
        <v>0</v>
      </c>
      <c r="X27" s="37">
        <f t="shared" si="5"/>
        <v>0</v>
      </c>
      <c r="Y27" s="37"/>
      <c r="Z27" s="37"/>
      <c r="AA27" s="37"/>
    </row>
    <row r="28" spans="1:30" x14ac:dyDescent="0.2">
      <c r="A28" s="1"/>
      <c r="B28" s="264"/>
      <c r="C28" s="187"/>
      <c r="D28" s="265">
        <v>0</v>
      </c>
      <c r="E28" s="268">
        <v>0</v>
      </c>
      <c r="F28" s="268">
        <v>0</v>
      </c>
      <c r="G28" s="268">
        <v>0</v>
      </c>
      <c r="H28" s="341">
        <v>0</v>
      </c>
      <c r="I28" s="222"/>
      <c r="J28" s="223"/>
      <c r="K28" s="216"/>
      <c r="L28" s="223"/>
      <c r="M28" s="223"/>
      <c r="N28" s="209">
        <f>IF(N$7=0,0,SUM(LARGE(D28:H28,{1})))</f>
        <v>0</v>
      </c>
      <c r="O28" s="210">
        <f>IF(O$7=0,0,SUM(LARGE(D28:H28,{2})))</f>
        <v>0</v>
      </c>
      <c r="P28" s="211">
        <f>IF(P$7=0,0,SUM(LARGE(D28:H28,{3})))</f>
        <v>0</v>
      </c>
      <c r="Q28" s="212">
        <f t="shared" si="0"/>
        <v>0</v>
      </c>
      <c r="R28" s="303">
        <f t="shared" si="1"/>
        <v>0</v>
      </c>
      <c r="S28" s="368">
        <f t="shared" si="2"/>
        <v>20</v>
      </c>
      <c r="T28" s="76">
        <f t="shared" si="3"/>
        <v>0</v>
      </c>
      <c r="U28" s="127">
        <f t="shared" si="4"/>
        <v>20</v>
      </c>
      <c r="V28" s="315"/>
      <c r="X28" s="37"/>
      <c r="Y28" s="37"/>
      <c r="Z28" s="37"/>
      <c r="AA28" s="37"/>
    </row>
    <row r="29" spans="1:30" x14ac:dyDescent="0.2">
      <c r="B29" s="224"/>
      <c r="C29" s="187"/>
      <c r="D29" s="267">
        <v>0</v>
      </c>
      <c r="E29" s="47">
        <v>0</v>
      </c>
      <c r="F29" s="47">
        <v>0</v>
      </c>
      <c r="G29" s="47">
        <v>0</v>
      </c>
      <c r="H29" s="339">
        <v>0</v>
      </c>
      <c r="I29" s="222"/>
      <c r="J29" s="223"/>
      <c r="K29" s="216"/>
      <c r="L29" s="223"/>
      <c r="M29" s="223"/>
      <c r="N29" s="209">
        <f>IF(N$7=0,0,SUM(LARGE(D29:H29,{1})))</f>
        <v>0</v>
      </c>
      <c r="O29" s="210">
        <f>IF(O$7=0,0,SUM(LARGE(D29:H29,{2})))</f>
        <v>0</v>
      </c>
      <c r="P29" s="211">
        <f>IF(P$7=0,0,SUM(LARGE(D29:H29,{3})))</f>
        <v>0</v>
      </c>
      <c r="Q29" s="212">
        <f t="shared" si="0"/>
        <v>0</v>
      </c>
      <c r="R29" s="303">
        <f t="shared" si="1"/>
        <v>0</v>
      </c>
      <c r="S29" s="368">
        <f t="shared" si="2"/>
        <v>20</v>
      </c>
      <c r="T29" s="76">
        <f t="shared" si="3"/>
        <v>0</v>
      </c>
      <c r="U29" s="127">
        <f t="shared" si="4"/>
        <v>20</v>
      </c>
      <c r="V29" s="315"/>
      <c r="X29" s="37"/>
      <c r="Y29" s="37"/>
      <c r="Z29" s="37"/>
      <c r="AA29" s="37"/>
    </row>
    <row r="30" spans="1:30" x14ac:dyDescent="0.2">
      <c r="A30" s="1"/>
      <c r="B30" s="224"/>
      <c r="C30" s="187"/>
      <c r="D30" s="265">
        <v>0</v>
      </c>
      <c r="E30" s="268">
        <v>0</v>
      </c>
      <c r="F30" s="268">
        <v>0</v>
      </c>
      <c r="G30" s="268">
        <v>0</v>
      </c>
      <c r="H30" s="341">
        <v>0</v>
      </c>
      <c r="I30" s="222"/>
      <c r="J30" s="223"/>
      <c r="K30" s="223"/>
      <c r="L30" s="223"/>
      <c r="M30" s="223"/>
      <c r="N30" s="209">
        <f>IF(N$7=0,0,SUM(LARGE(D30:H30,{1})))</f>
        <v>0</v>
      </c>
      <c r="O30" s="210">
        <f>IF(O$7=0,0,SUM(LARGE(D30:H30,{2})))</f>
        <v>0</v>
      </c>
      <c r="P30" s="211">
        <f>IF(P$7=0,0,SUM(LARGE(D30:H30,{3})))</f>
        <v>0</v>
      </c>
      <c r="Q30" s="212">
        <f t="shared" si="0"/>
        <v>0</v>
      </c>
      <c r="R30" s="303">
        <f t="shared" si="1"/>
        <v>0</v>
      </c>
      <c r="S30" s="368">
        <f t="shared" si="2"/>
        <v>20</v>
      </c>
      <c r="T30" s="76">
        <f t="shared" si="3"/>
        <v>0</v>
      </c>
      <c r="U30" s="127">
        <f t="shared" si="4"/>
        <v>20</v>
      </c>
      <c r="V30" s="315"/>
      <c r="Y30" s="37"/>
      <c r="Z30" s="37"/>
    </row>
    <row r="31" spans="1:30" ht="13.5" thickBot="1" x14ac:dyDescent="0.25">
      <c r="B31" s="329"/>
      <c r="C31" s="231"/>
      <c r="D31" s="331">
        <v>0</v>
      </c>
      <c r="E31" s="420">
        <v>0</v>
      </c>
      <c r="F31" s="420">
        <v>0</v>
      </c>
      <c r="G31" s="420">
        <v>0</v>
      </c>
      <c r="H31" s="421">
        <v>0</v>
      </c>
      <c r="I31" s="232"/>
      <c r="J31" s="233"/>
      <c r="K31" s="233"/>
      <c r="L31" s="233"/>
      <c r="M31" s="233"/>
      <c r="N31" s="289">
        <f>IF(N$7=0,0,SUM(LARGE(D31:H31,{1})))</f>
        <v>0</v>
      </c>
      <c r="O31" s="290">
        <f>IF(O$7=0,0,SUM(LARGE(D31:H31,{2})))</f>
        <v>0</v>
      </c>
      <c r="P31" s="291">
        <f>IF(P$7=0,0,SUM(LARGE(D31:H31,{3})))</f>
        <v>0</v>
      </c>
      <c r="Q31" s="292">
        <f t="shared" si="0"/>
        <v>0</v>
      </c>
      <c r="R31" s="304">
        <f t="shared" si="1"/>
        <v>0</v>
      </c>
      <c r="S31" s="369">
        <f t="shared" si="2"/>
        <v>20</v>
      </c>
      <c r="T31" s="374">
        <f t="shared" si="3"/>
        <v>0</v>
      </c>
      <c r="U31" s="380">
        <f t="shared" si="4"/>
        <v>20</v>
      </c>
      <c r="V31" s="315"/>
      <c r="Y31" s="37"/>
      <c r="Z31" s="37"/>
    </row>
    <row r="32" spans="1:30" x14ac:dyDescent="0.2">
      <c r="A32" s="1"/>
      <c r="N32" s="101"/>
      <c r="O32" s="101"/>
      <c r="P32" s="101"/>
      <c r="Q32" s="138"/>
      <c r="R32" s="130"/>
      <c r="S32" s="123"/>
      <c r="T32" s="123"/>
      <c r="U32" s="382"/>
      <c r="V32" s="316"/>
      <c r="W32" s="101"/>
      <c r="X32" s="102"/>
      <c r="Y32" s="101"/>
      <c r="Z32" s="101"/>
      <c r="AA32" s="101"/>
      <c r="AB32" s="101"/>
      <c r="AC32" s="101"/>
      <c r="AD32" s="101"/>
    </row>
    <row r="33" spans="1:30" x14ac:dyDescent="0.2">
      <c r="A33" s="1"/>
      <c r="B33" s="1" t="s">
        <v>411</v>
      </c>
      <c r="C33" s="1"/>
      <c r="E33" s="1"/>
      <c r="F33" s="1"/>
      <c r="G33" s="1"/>
      <c r="H33" s="1"/>
      <c r="I33" s="1"/>
      <c r="J33" s="1"/>
      <c r="K33" s="1"/>
      <c r="L33" s="1"/>
      <c r="M33" s="1"/>
      <c r="N33" s="101"/>
      <c r="O33" s="101"/>
      <c r="P33" s="101"/>
      <c r="Q33" s="138"/>
      <c r="R33" s="130"/>
      <c r="S33" s="123"/>
      <c r="T33" s="106"/>
      <c r="U33" s="383"/>
      <c r="V33" s="101"/>
      <c r="W33" s="101"/>
      <c r="X33" s="102"/>
      <c r="Y33" s="103"/>
      <c r="Z33" s="101"/>
      <c r="AA33" s="101"/>
      <c r="AB33" s="101"/>
      <c r="AC33" s="101"/>
      <c r="AD33" s="101"/>
    </row>
    <row r="34" spans="1:30" ht="13.5" thickBot="1" x14ac:dyDescent="0.25">
      <c r="A34" s="1"/>
      <c r="M34" s="1"/>
      <c r="N34" s="101"/>
      <c r="O34" s="101"/>
      <c r="P34" s="101"/>
      <c r="Q34" s="138"/>
      <c r="R34" s="130"/>
      <c r="S34" s="123"/>
      <c r="T34" s="106"/>
      <c r="U34" s="383"/>
      <c r="V34" s="101"/>
      <c r="W34" s="101"/>
      <c r="X34" s="102"/>
      <c r="Y34" s="103"/>
      <c r="Z34" s="101"/>
      <c r="AA34" s="101"/>
      <c r="AB34" s="101"/>
      <c r="AC34" s="101"/>
      <c r="AD34" s="101"/>
    </row>
    <row r="35" spans="1:30" s="105" customFormat="1" x14ac:dyDescent="0.2">
      <c r="A35" s="104"/>
      <c r="B35" s="6" t="s">
        <v>384</v>
      </c>
      <c r="C35" s="8"/>
      <c r="D35" s="146"/>
      <c r="E35" s="7"/>
      <c r="F35" s="7"/>
      <c r="G35" s="7"/>
      <c r="H35" s="7"/>
      <c r="I35" s="142"/>
      <c r="J35" s="126"/>
      <c r="K35"/>
      <c r="L35"/>
      <c r="M35" s="101"/>
      <c r="Q35" s="139"/>
      <c r="R35" s="131"/>
      <c r="S35" s="124"/>
      <c r="T35" s="104"/>
      <c r="U35" s="132"/>
    </row>
    <row r="36" spans="1:30" s="105" customFormat="1" x14ac:dyDescent="0.2">
      <c r="A36" s="104"/>
      <c r="B36" s="9" t="s">
        <v>1</v>
      </c>
      <c r="C36" s="10"/>
      <c r="D36" s="147" t="str">
        <f t="shared" ref="D36:H37" si="7">D6</f>
        <v>Swingking</v>
      </c>
      <c r="E36" s="147" t="str">
        <f t="shared" si="7"/>
        <v>Ejstrupholm</v>
      </c>
      <c r="F36" s="147" t="str">
        <f t="shared" si="7"/>
        <v>Fuglebjerg</v>
      </c>
      <c r="G36" s="147" t="str">
        <f t="shared" si="7"/>
        <v>SwingingDK</v>
      </c>
      <c r="H36" s="147" t="str">
        <f t="shared" si="7"/>
        <v>Djurs</v>
      </c>
      <c r="I36" s="162" t="s">
        <v>42</v>
      </c>
      <c r="J36" s="127" t="s">
        <v>15</v>
      </c>
      <c r="K36"/>
      <c r="L36"/>
      <c r="M36" s="101"/>
      <c r="Q36" s="139"/>
      <c r="R36" s="131"/>
      <c r="S36" s="124"/>
      <c r="T36" s="104"/>
      <c r="U36" s="132"/>
    </row>
    <row r="37" spans="1:30" ht="13.5" thickBot="1" x14ac:dyDescent="0.25">
      <c r="A37" s="1"/>
      <c r="B37" s="22"/>
      <c r="C37" s="149"/>
      <c r="D37" s="375">
        <f>D7</f>
        <v>42826</v>
      </c>
      <c r="E37" s="375">
        <f t="shared" si="7"/>
        <v>42891</v>
      </c>
      <c r="F37" s="375">
        <f t="shared" si="7"/>
        <v>42172</v>
      </c>
      <c r="G37" s="375">
        <f t="shared" si="7"/>
        <v>42608</v>
      </c>
      <c r="H37" s="375">
        <f t="shared" si="7"/>
        <v>42987</v>
      </c>
      <c r="I37" s="163"/>
      <c r="J37" s="128"/>
      <c r="M37" s="101"/>
      <c r="N37" s="101"/>
      <c r="O37" s="101"/>
      <c r="P37" s="101"/>
      <c r="Q37" s="138"/>
      <c r="R37" s="130"/>
      <c r="S37" s="123"/>
      <c r="T37" s="106"/>
      <c r="U37" s="383"/>
      <c r="V37" s="101"/>
      <c r="W37" s="101"/>
      <c r="X37" s="102"/>
      <c r="Y37" s="103"/>
      <c r="Z37" s="101"/>
      <c r="AA37" s="101"/>
      <c r="AB37" s="101"/>
      <c r="AC37" s="101"/>
      <c r="AD37" s="101"/>
    </row>
    <row r="38" spans="1:30" x14ac:dyDescent="0.2">
      <c r="A38" s="1"/>
      <c r="B38" s="30" t="str">
        <f>IF(OR($C$15="s",$C$15="sj"),B$15,"")</f>
        <v>Finn Øhlenschlæger</v>
      </c>
      <c r="C38" s="151" t="str">
        <f>IF(OR($C$15="s",$C$15="sj"),C$15,"")</f>
        <v>s</v>
      </c>
      <c r="D38" s="30">
        <f>IF(OR($C$15="s",$C$15="sj"),D$15,0)</f>
        <v>0</v>
      </c>
      <c r="E38" s="31">
        <f>IF(OR($C$15="s",$C$15="sj"),E$15,0)</f>
        <v>0</v>
      </c>
      <c r="F38" s="31">
        <f>IF(OR($C$15="s",$C$15="sj"),F$15,0)</f>
        <v>0.88390000000000002</v>
      </c>
      <c r="G38" s="31">
        <f>IF(OR($C$15="s",$C$15="sj"),G$15,0)</f>
        <v>0.80855990439199288</v>
      </c>
      <c r="H38" s="51">
        <f>IF(OR($C$15="s",$C$15="sj"),H$15,0)</f>
        <v>0.88129999999999997</v>
      </c>
      <c r="I38" s="295">
        <f>SUM(LARGE(D38:H38,{1}))</f>
        <v>0.88390000000000002</v>
      </c>
      <c r="J38" s="272">
        <f t="shared" ref="J38:J61" si="8">RANK(I38,$I$38:$I$61)</f>
        <v>1</v>
      </c>
      <c r="M38" s="105"/>
      <c r="N38" s="101"/>
      <c r="O38" s="101"/>
      <c r="P38" s="101"/>
      <c r="Q38" s="138"/>
      <c r="R38" s="130"/>
      <c r="S38" s="123"/>
      <c r="T38" s="101"/>
      <c r="U38" s="130"/>
      <c r="V38" s="101"/>
      <c r="W38" s="101"/>
      <c r="X38" s="102"/>
      <c r="Y38" s="103"/>
      <c r="Z38" s="101"/>
      <c r="AA38" s="101"/>
      <c r="AB38" s="101"/>
      <c r="AC38" s="101"/>
      <c r="AD38" s="101"/>
    </row>
    <row r="39" spans="1:30" s="105" customFormat="1" x14ac:dyDescent="0.2">
      <c r="A39"/>
      <c r="B39" s="28" t="str">
        <f>IF(OR($C$20="s",$C$20="sj"),B$20,"")</f>
        <v>Lars Ove Lassen</v>
      </c>
      <c r="C39" s="152" t="str">
        <f>IF(OR($C$20="s",$C$20="sj"),C$20,"")</f>
        <v>s</v>
      </c>
      <c r="D39" s="28">
        <f>IF(OR($C$20="s",$C$20="sj"),D$20,0)</f>
        <v>0.65969999999999995</v>
      </c>
      <c r="E39" s="29">
        <f>IF(OR($C$20="s",$C$20="sj"),E$20,0)</f>
        <v>0</v>
      </c>
      <c r="F39" s="29">
        <f>IF(OR($C$20="s",$C$20="sj"),F$20,0)</f>
        <v>0.81969999999999998</v>
      </c>
      <c r="G39" s="29">
        <f>IF(OR($C$20="s",$C$20="sj"),G$20,0)</f>
        <v>0</v>
      </c>
      <c r="H39" s="38">
        <f>IF(OR($C$20="s",$C$20="sj"),H$20,0)</f>
        <v>0</v>
      </c>
      <c r="I39" s="296">
        <f>SUM(LARGE(D39:H39,{1}))</f>
        <v>0.81969999999999998</v>
      </c>
      <c r="J39" s="273">
        <f t="shared" si="8"/>
        <v>2</v>
      </c>
      <c r="K39"/>
      <c r="L39"/>
      <c r="M39" s="101"/>
      <c r="N39"/>
      <c r="O39"/>
      <c r="P39"/>
      <c r="Q39" s="133"/>
      <c r="R39" s="125"/>
      <c r="S39" s="26"/>
      <c r="T39"/>
      <c r="U39" s="125"/>
      <c r="V39"/>
      <c r="W39" s="52"/>
      <c r="X39"/>
      <c r="Y39"/>
      <c r="Z39"/>
      <c r="AA39"/>
      <c r="AB39"/>
      <c r="AC39"/>
      <c r="AD39"/>
    </row>
    <row r="40" spans="1:30" s="105" customFormat="1" x14ac:dyDescent="0.2">
      <c r="A40" s="124"/>
      <c r="B40" s="28" t="str">
        <f>IF(OR($C$24="s",$C$24="sj"),B$24,"")</f>
        <v>Vagn Vig Larsen</v>
      </c>
      <c r="C40" s="152" t="str">
        <f>IF(OR($C$24="s",$C$24="sj"),C$24,"")</f>
        <v>s</v>
      </c>
      <c r="D40" s="28">
        <f>IF(OR($C$24="s",$C$24="sj"),D$24,0)</f>
        <v>0.74850000000000005</v>
      </c>
      <c r="E40" s="29">
        <f>IF(OR($C$24="s",$C$24="sj"),E$24,0)</f>
        <v>0</v>
      </c>
      <c r="F40" s="29">
        <f>IF(OR($C$24="s",$C$24="sj"),F$24,0)</f>
        <v>0</v>
      </c>
      <c r="G40" s="29">
        <f>IF(OR($C$24="s",$C$24="sj"),G$24,0)</f>
        <v>0</v>
      </c>
      <c r="H40" s="38">
        <f>IF(OR($C$24="s",$C$24="sj"),H$24,0)</f>
        <v>0</v>
      </c>
      <c r="I40" s="296">
        <f>SUM(LARGE(D40:H40,{1}))</f>
        <v>0.74850000000000005</v>
      </c>
      <c r="J40" s="273">
        <f t="shared" si="8"/>
        <v>3</v>
      </c>
      <c r="K40" s="54"/>
      <c r="L40" s="54"/>
      <c r="M40"/>
      <c r="Q40" s="139"/>
      <c r="R40" s="131"/>
      <c r="S40" s="124"/>
      <c r="U40" s="131"/>
    </row>
    <row r="41" spans="1:30" s="105" customFormat="1" x14ac:dyDescent="0.2">
      <c r="A41"/>
      <c r="B41" s="28" t="str">
        <f>IF(OR($C$22="s",$C$22="sj"),B$22,"")</f>
        <v>Martin Elkjær</v>
      </c>
      <c r="C41" s="152" t="str">
        <f>IF(OR($C$22="s",$C$22="sj"),C$22,"")</f>
        <v>s</v>
      </c>
      <c r="D41" s="28">
        <f>IF(OR($C$22="s",$C$22="sj"),D$22,0)</f>
        <v>0.69330000000000003</v>
      </c>
      <c r="E41" s="29">
        <f>IF(OR($C$22="s",$C$22="sj"),E$22,0)</f>
        <v>0</v>
      </c>
      <c r="F41" s="29">
        <f>IF(OR($C$22="s",$C$22="sj"),F$22,0)</f>
        <v>0</v>
      </c>
      <c r="G41" s="29">
        <f>IF(OR($C$22="s",$C$22="sj"),G$22,0)</f>
        <v>0</v>
      </c>
      <c r="H41" s="38">
        <f>IF(OR($C$22="s",$C$22="sj"),H$22,0)</f>
        <v>0.66990000000000005</v>
      </c>
      <c r="I41" s="296">
        <f>SUM(LARGE(D41:H41,{1}))</f>
        <v>0.69330000000000003</v>
      </c>
      <c r="J41" s="273">
        <f t="shared" si="8"/>
        <v>4</v>
      </c>
      <c r="K41" s="54"/>
      <c r="L41" s="54"/>
      <c r="M41" s="101"/>
      <c r="N41"/>
      <c r="O41"/>
      <c r="P41"/>
      <c r="Q41" s="133"/>
      <c r="R41" s="125"/>
      <c r="S41" s="26"/>
      <c r="T41" s="1"/>
      <c r="U41" s="129"/>
      <c r="V41"/>
      <c r="W41" s="52"/>
      <c r="X41"/>
      <c r="Y41"/>
      <c r="Z41"/>
      <c r="AA41"/>
      <c r="AB41"/>
      <c r="AC41"/>
      <c r="AD41"/>
    </row>
    <row r="42" spans="1:30" x14ac:dyDescent="0.2">
      <c r="A42" s="104"/>
      <c r="B42" s="28" t="str">
        <f>IF(OR($C$23="s",$C$23="sj"),B$23,"")</f>
        <v>Arne Granberg</v>
      </c>
      <c r="C42" s="152" t="str">
        <f>IF(OR($C$23="s",$C$23="sj"),C$23,"")</f>
        <v>s</v>
      </c>
      <c r="D42" s="28">
        <f>IF(OR($C$23="s",$C$23="sj"),D$23,0)</f>
        <v>0</v>
      </c>
      <c r="E42" s="29">
        <f>IF(OR($C$23="s",$C$23="sj"),E$23,0)</f>
        <v>0.5998</v>
      </c>
      <c r="F42" s="29">
        <f>IF(OR($C$23="s",$C$23="sj"),F$23,0)</f>
        <v>0</v>
      </c>
      <c r="G42" s="29">
        <f>IF(OR($C$23="s",$C$23="sj"),G$23,0)</f>
        <v>0</v>
      </c>
      <c r="H42" s="38">
        <f>IF(OR($C$23="s",$C$23="sj"),H$23,0)</f>
        <v>0.2979</v>
      </c>
      <c r="I42" s="296">
        <f>SUM(LARGE(D42:H42,{1}))</f>
        <v>0.5998</v>
      </c>
      <c r="J42" s="273">
        <f t="shared" si="8"/>
        <v>5</v>
      </c>
      <c r="K42" s="54"/>
      <c r="L42" s="54"/>
      <c r="N42" s="105"/>
      <c r="O42" s="105"/>
      <c r="P42" s="105"/>
      <c r="Q42" s="139"/>
      <c r="R42" s="131"/>
      <c r="S42" s="124"/>
      <c r="T42" s="105"/>
      <c r="U42" s="131"/>
      <c r="V42" s="105"/>
      <c r="W42" s="105"/>
      <c r="X42" s="105"/>
      <c r="Y42" s="105"/>
      <c r="Z42" s="105"/>
      <c r="AA42" s="105"/>
      <c r="AB42" s="105"/>
      <c r="AC42" s="105"/>
      <c r="AD42" s="105"/>
    </row>
    <row r="43" spans="1:30" x14ac:dyDescent="0.2">
      <c r="A43" s="124"/>
      <c r="B43" s="28" t="str">
        <f>IF(OR($C$25="s",$C$25="sj"),B$25,"")</f>
        <v>Bo Nielsen</v>
      </c>
      <c r="C43" s="152" t="str">
        <f>IF(OR($C$25="s",$C$25="sj"),C$25,"")</f>
        <v>s</v>
      </c>
      <c r="D43" s="28">
        <f>IF(OR($C$25="s",$C$25="sj"),D$25,0)</f>
        <v>0</v>
      </c>
      <c r="E43" s="29">
        <f>IF(OR($C$25="s",$C$25="sj"),E$25,0)</f>
        <v>0</v>
      </c>
      <c r="F43" s="29">
        <f>IF(OR($C$25="s",$C$25="sj"),F$25,0)</f>
        <v>0.5867</v>
      </c>
      <c r="G43" s="29">
        <f>IF(OR($C$25="s",$C$25="sj"),G$25,0)</f>
        <v>0</v>
      </c>
      <c r="H43" s="38">
        <f>IF(OR($C$25="s",$C$25="sj"),H$25,0)</f>
        <v>0</v>
      </c>
      <c r="I43" s="296">
        <f>SUM(LARGE(D43:H43,{1}))</f>
        <v>0.5867</v>
      </c>
      <c r="J43" s="273">
        <f t="shared" si="8"/>
        <v>6</v>
      </c>
      <c r="K43" s="54"/>
      <c r="L43" s="54"/>
      <c r="T43" s="1"/>
      <c r="U43" s="129"/>
    </row>
    <row r="44" spans="1:30" s="105" customFormat="1" x14ac:dyDescent="0.2">
      <c r="A44" s="124"/>
      <c r="B44" s="28" t="str">
        <f>IF(OR($C$26="s",$C$26="sj"),B$26,"")</f>
        <v>Andre Berthelsen</v>
      </c>
      <c r="C44" s="152" t="str">
        <f>IF(OR($C$26="s",$C$26="sj"),C$26,"")</f>
        <v>s</v>
      </c>
      <c r="D44" s="28">
        <f>IF(OR($C$26="s",$C$26="sj"),D$26,0)</f>
        <v>0</v>
      </c>
      <c r="E44" s="29">
        <f>IF(OR($C$26="s",$C$26="sj"),E$26,0)</f>
        <v>0.56879999999999997</v>
      </c>
      <c r="F44" s="29">
        <f>IF(OR($C$26="s",$C$26="sj"),F$26,0)</f>
        <v>0</v>
      </c>
      <c r="G44" s="29">
        <f>IF(OR($C$26="s",$C$26="sj"),G$26,0)</f>
        <v>0</v>
      </c>
      <c r="H44" s="38">
        <f>IF(OR($C$26="s",$C$26="sj"),H$26,0)</f>
        <v>0</v>
      </c>
      <c r="I44" s="296">
        <f>SUM(LARGE(D44:H44,{1}))</f>
        <v>0.56879999999999997</v>
      </c>
      <c r="J44" s="273">
        <f t="shared" si="8"/>
        <v>7</v>
      </c>
      <c r="K44" s="54"/>
      <c r="L44" s="54"/>
      <c r="M44"/>
      <c r="N44"/>
      <c r="O44"/>
      <c r="P44"/>
      <c r="Q44" s="133"/>
      <c r="R44" s="125"/>
      <c r="S44" s="26"/>
      <c r="T44"/>
      <c r="U44" s="125"/>
      <c r="V44"/>
      <c r="W44" s="52"/>
      <c r="X44"/>
      <c r="Y44"/>
      <c r="Z44"/>
      <c r="AA44"/>
      <c r="AB44"/>
      <c r="AC44"/>
      <c r="AD44"/>
    </row>
    <row r="45" spans="1:30" s="105" customFormat="1" x14ac:dyDescent="0.2">
      <c r="A45" s="124"/>
      <c r="B45" s="28" t="str">
        <f>IF(OR($C$17="s",$C$17="sj"),B$17,"")</f>
        <v/>
      </c>
      <c r="C45" s="152" t="str">
        <f>IF(OR($C$17="s",$C$17="sj"),C$17,"")</f>
        <v/>
      </c>
      <c r="D45" s="28">
        <f>IF(OR($C$17="s",$C$17="sj"),D$17,0)</f>
        <v>0</v>
      </c>
      <c r="E45" s="29">
        <f>IF(OR($C$17="s",$C$17="sj"),E$17,0)</f>
        <v>0</v>
      </c>
      <c r="F45" s="29">
        <f>IF(OR($C$17="s",$C$17="sj"),F$17,0)</f>
        <v>0</v>
      </c>
      <c r="G45" s="29">
        <f>IF(OR($C$17="s",$C$17="sj"),G$17,0)</f>
        <v>0</v>
      </c>
      <c r="H45" s="38">
        <f>IF(OR($C$17="s",$C$17="sj"),H$17,0)</f>
        <v>0</v>
      </c>
      <c r="I45" s="296">
        <f>SUM(LARGE(D45:H45,{1}))</f>
        <v>0</v>
      </c>
      <c r="J45" s="273">
        <f t="shared" si="8"/>
        <v>8</v>
      </c>
      <c r="K45"/>
      <c r="L45"/>
      <c r="M45" s="101"/>
      <c r="N45" s="101"/>
      <c r="O45" s="101"/>
      <c r="P45" s="101"/>
      <c r="Q45" s="138"/>
      <c r="R45" s="130"/>
      <c r="S45" s="123"/>
      <c r="T45" s="101"/>
      <c r="U45" s="130"/>
      <c r="V45" s="101"/>
      <c r="W45" s="101"/>
      <c r="X45" s="102"/>
      <c r="Y45" s="103"/>
      <c r="Z45" s="101"/>
      <c r="AA45" s="101"/>
      <c r="AB45" s="101"/>
      <c r="AC45" s="101"/>
      <c r="AD45" s="101"/>
    </row>
    <row r="46" spans="1:30" s="105" customFormat="1" x14ac:dyDescent="0.2">
      <c r="A46" s="124"/>
      <c r="B46" s="28" t="str">
        <f>IF(OR($C$19="s",$C$19="sj"),B$19,"")</f>
        <v/>
      </c>
      <c r="C46" s="152" t="str">
        <f>IF(OR($C$19="s",$C$19="sj"),C$19,"")</f>
        <v/>
      </c>
      <c r="D46" s="28">
        <f>IF(OR($C$19="s",$C$19="sj"),D$19,0)</f>
        <v>0</v>
      </c>
      <c r="E46" s="29">
        <f>IF(OR($C$19="s",$C$19="sj"),E$19,0)</f>
        <v>0</v>
      </c>
      <c r="F46" s="29">
        <f>IF(OR($C$19="s",$C$19="sj"),F$19,0)</f>
        <v>0</v>
      </c>
      <c r="G46" s="29">
        <f>IF(OR($C$19="s",$C$19="sj"),G$19,0)</f>
        <v>0</v>
      </c>
      <c r="H46" s="38">
        <f>IF(OR($C$19="s",$C$19="sj"),H$19,0)</f>
        <v>0</v>
      </c>
      <c r="I46" s="296">
        <f>SUM(LARGE(D46:H46,{1}))</f>
        <v>0</v>
      </c>
      <c r="J46" s="273">
        <f t="shared" si="8"/>
        <v>8</v>
      </c>
      <c r="K46"/>
      <c r="L46"/>
      <c r="M46"/>
      <c r="Q46" s="139"/>
      <c r="R46" s="131"/>
      <c r="S46" s="124"/>
      <c r="U46" s="131"/>
    </row>
    <row r="47" spans="1:30" s="105" customFormat="1" x14ac:dyDescent="0.2">
      <c r="A47" s="124"/>
      <c r="B47" s="28" t="str">
        <f>IF(OR($C$16="s",$C$16="sj"),B$16,"")</f>
        <v/>
      </c>
      <c r="C47" s="152" t="str">
        <f>IF(OR($C$16="s",$C$16="sj"),C$16,"")</f>
        <v/>
      </c>
      <c r="D47" s="28">
        <f>IF(OR($C$16="s",$C$16="sj"),D$16,0)</f>
        <v>0</v>
      </c>
      <c r="E47" s="29">
        <f>IF(OR($C$16="s",$C$16="sj"),E$16,0)</f>
        <v>0</v>
      </c>
      <c r="F47" s="29">
        <f>IF(OR($C$16="s",$C$16="sj"),F$16,0)</f>
        <v>0</v>
      </c>
      <c r="G47" s="29">
        <f>IF(OR($C$16="s",$C$16="sj"),G$16,0)</f>
        <v>0</v>
      </c>
      <c r="H47" s="38">
        <f>IF(OR($C$16="s",$C$16="sj"),H$16,0)</f>
        <v>0</v>
      </c>
      <c r="I47" s="296">
        <f>SUM(LARGE(D47:H47,{1}))</f>
        <v>0</v>
      </c>
      <c r="J47" s="273">
        <f t="shared" si="8"/>
        <v>8</v>
      </c>
      <c r="K47"/>
      <c r="L47"/>
      <c r="M47" s="101"/>
      <c r="Q47" s="139"/>
      <c r="R47" s="131"/>
      <c r="S47" s="124"/>
      <c r="U47" s="131"/>
    </row>
    <row r="48" spans="1:30" x14ac:dyDescent="0.2">
      <c r="A48" s="124"/>
      <c r="B48" s="28" t="str">
        <f>IF(OR($C$18="s",$C$18="sj"),B$18,"")</f>
        <v/>
      </c>
      <c r="C48" s="152" t="str">
        <f>IF(OR($C$18="s",$C$18="sj"),C$18,"")</f>
        <v/>
      </c>
      <c r="D48" s="28">
        <f>IF(OR($C$18="s",$C$18="sj"),D$18,0)</f>
        <v>0</v>
      </c>
      <c r="E48" s="29">
        <f>IF(OR($C$18="s",$C$18="sj"),E$18,0)</f>
        <v>0</v>
      </c>
      <c r="F48" s="29">
        <f>IF(OR($C$18="s",$C$18="sj"),F$18,0)</f>
        <v>0</v>
      </c>
      <c r="G48" s="29">
        <f>IF(OR($C$18="s",$C$18="sj"),G$18,0)</f>
        <v>0</v>
      </c>
      <c r="H48" s="38">
        <f>IF(OR($C$18="s",$C$18="sj"),H$18,0)</f>
        <v>0</v>
      </c>
      <c r="I48" s="296">
        <f>SUM(LARGE(D48:H48,{1}))</f>
        <v>0</v>
      </c>
      <c r="J48" s="273">
        <f t="shared" si="8"/>
        <v>8</v>
      </c>
      <c r="M48" s="105"/>
      <c r="N48" s="105"/>
      <c r="O48" s="105"/>
      <c r="P48" s="105"/>
      <c r="Q48" s="139"/>
      <c r="R48" s="131"/>
      <c r="S48" s="124"/>
      <c r="T48" s="105"/>
      <c r="U48" s="131"/>
      <c r="V48" s="105"/>
      <c r="W48" s="105"/>
      <c r="X48" s="105"/>
      <c r="Y48" s="105"/>
      <c r="Z48" s="105"/>
      <c r="AA48" s="105"/>
      <c r="AB48" s="105"/>
      <c r="AC48" s="105"/>
      <c r="AD48" s="105"/>
    </row>
    <row r="49" spans="1:30" x14ac:dyDescent="0.2">
      <c r="B49" s="28" t="str">
        <f>IF(OR($C$21="s",$C$21="sj"),B$21,"")</f>
        <v/>
      </c>
      <c r="C49" s="152" t="str">
        <f>IF(OR($C$21="s",$C$21="sj"),C$21,"")</f>
        <v/>
      </c>
      <c r="D49" s="28">
        <f>IF(OR($C$21="s",$C$21="sj"),D$21,0)</f>
        <v>0</v>
      </c>
      <c r="E49" s="29">
        <f>IF(OR($C$21="s",$C$21="sj"),E$21,0)</f>
        <v>0</v>
      </c>
      <c r="F49" s="29">
        <f>IF(OR($C$21="s",$C$21="sj"),F$21,0)</f>
        <v>0</v>
      </c>
      <c r="G49" s="29">
        <f>IF(OR($C$21="s",$C$21="sj"),G$21,0)</f>
        <v>0</v>
      </c>
      <c r="H49" s="38">
        <f>IF(OR($C$21="s",$C$21="sj"),H$21,0)</f>
        <v>0</v>
      </c>
      <c r="I49" s="296">
        <f>SUM(LARGE(D49:H49,{1}))</f>
        <v>0</v>
      </c>
      <c r="J49" s="273">
        <f t="shared" si="8"/>
        <v>8</v>
      </c>
      <c r="T49" s="1"/>
      <c r="U49" s="129"/>
    </row>
    <row r="50" spans="1:30" x14ac:dyDescent="0.2">
      <c r="A50" s="124"/>
      <c r="B50" s="28" t="str">
        <f>IF(OR($C$27="s",$C$27="sj"),B$27,"")</f>
        <v/>
      </c>
      <c r="C50" s="152" t="str">
        <f>IF(OR($C$27="s",$C$27="sj"),C$27,"")</f>
        <v/>
      </c>
      <c r="D50" s="28">
        <f>IF(OR($C$27="s",$C$27="sj"),D$27,0)</f>
        <v>0</v>
      </c>
      <c r="E50" s="29">
        <f>IF(OR($C$27="s",$C$27="sj"),E$27,0)</f>
        <v>0</v>
      </c>
      <c r="F50" s="29">
        <f>IF(OR($C$27="s",$C$27="sj"),F$27,0)</f>
        <v>0</v>
      </c>
      <c r="G50" s="29">
        <f>IF(OR($C$27="s",$C$27="sj"),G$27,0)</f>
        <v>0</v>
      </c>
      <c r="H50" s="38">
        <f>IF(OR($C$27="s",$C$27="sj"),H$27,0)</f>
        <v>0</v>
      </c>
      <c r="I50" s="296">
        <f>SUM(LARGE(D50:H50,{1}))</f>
        <v>0</v>
      </c>
      <c r="J50" s="273">
        <f t="shared" si="8"/>
        <v>8</v>
      </c>
      <c r="K50" s="54"/>
      <c r="L50" s="54"/>
    </row>
    <row r="51" spans="1:30" x14ac:dyDescent="0.2">
      <c r="A51" s="124"/>
      <c r="B51" s="28" t="str">
        <f>IF(OR($C$28="s",$C$28="sj"),B$28,"")</f>
        <v/>
      </c>
      <c r="C51" s="152" t="str">
        <f>IF(OR($C$28="s",$C$28="sj"),C$28,"")</f>
        <v/>
      </c>
      <c r="D51" s="28">
        <f>IF(OR($C$28="s",$C$28="sj"),D$28,0)</f>
        <v>0</v>
      </c>
      <c r="E51" s="29">
        <f>IF(OR($C$28="s",$C$28="sj"),E$28,0)</f>
        <v>0</v>
      </c>
      <c r="F51" s="29">
        <f>IF(OR($C$28="s",$C$28="sj"),F$28,0)</f>
        <v>0</v>
      </c>
      <c r="G51" s="29">
        <f>IF(OR($C$28="s",$C$28="sj"),G$28,0)</f>
        <v>0</v>
      </c>
      <c r="H51" s="38">
        <f>IF(OR($C$28="s",$C$28="sj"),H$28,0)</f>
        <v>0</v>
      </c>
      <c r="I51" s="296">
        <f>SUM(LARGE(D51:H51,{1}))</f>
        <v>0</v>
      </c>
      <c r="J51" s="273">
        <f t="shared" si="8"/>
        <v>8</v>
      </c>
    </row>
    <row r="52" spans="1:30" x14ac:dyDescent="0.2">
      <c r="A52" s="124"/>
      <c r="B52" s="28" t="str">
        <f>IF(OR($C$12="s",$C$12="sj"),B$12,"")</f>
        <v/>
      </c>
      <c r="C52" s="152" t="str">
        <f>IF(OR($C$12="s",$C$12="sj"),C$12,"")</f>
        <v/>
      </c>
      <c r="D52" s="28">
        <f>IF(OR($C$12="s",$C$12="sj"),D$12,0)</f>
        <v>0</v>
      </c>
      <c r="E52" s="29">
        <f>IF(OR($C$12="s",$C$12="sj"),E$12,0)</f>
        <v>0</v>
      </c>
      <c r="F52" s="29">
        <f>IF(OR($C$12="s",$C$12="sj"),F$12,0)</f>
        <v>0</v>
      </c>
      <c r="G52" s="29">
        <f>IF(OR($C$12="s",$C$12="sj"),G$12,0)</f>
        <v>0</v>
      </c>
      <c r="H52" s="38">
        <f>IF(OR($C$12="s",$C$12="sj"),H$12,0)</f>
        <v>0</v>
      </c>
      <c r="I52" s="296">
        <f>SUM(LARGE(D52:H52,{1}))</f>
        <v>0</v>
      </c>
      <c r="J52" s="273">
        <f t="shared" si="8"/>
        <v>8</v>
      </c>
      <c r="M52" s="105"/>
      <c r="N52" s="101"/>
      <c r="O52" s="101"/>
      <c r="P52" s="101"/>
      <c r="Q52" s="138"/>
      <c r="R52" s="130"/>
      <c r="S52" s="123"/>
      <c r="T52" s="101"/>
      <c r="U52" s="130"/>
      <c r="V52" s="101"/>
      <c r="W52" s="101"/>
      <c r="X52" s="102"/>
      <c r="Y52" s="103"/>
      <c r="Z52" s="101"/>
      <c r="AA52" s="101"/>
      <c r="AB52" s="101"/>
      <c r="AC52" s="101"/>
      <c r="AD52" s="101"/>
    </row>
    <row r="53" spans="1:30" x14ac:dyDescent="0.2">
      <c r="A53" s="124"/>
      <c r="B53" s="28" t="str">
        <f>IF(OR($C$11="s",$C$11="sj"),B$11,"")</f>
        <v/>
      </c>
      <c r="C53" s="152" t="str">
        <f>IF(OR($C$11="s",$C$11="sj"),C$11,"")</f>
        <v/>
      </c>
      <c r="D53" s="28">
        <f>IF(OR($C$11="s",$C$11="sj"),D$11,0)</f>
        <v>0</v>
      </c>
      <c r="E53" s="29">
        <f>IF(OR($C$11="s",$C$11="sj"),E$11,0)</f>
        <v>0</v>
      </c>
      <c r="F53" s="29">
        <f>IF(OR($C$11="s",$C$11="sj"),F$11,0)</f>
        <v>0</v>
      </c>
      <c r="G53" s="29">
        <f>IF(OR($C$11="s",$C$11="sj"),G$11,0)</f>
        <v>0</v>
      </c>
      <c r="H53" s="38">
        <f>IF(OR($C$11="s",$C$11="sj"),H$11,0)</f>
        <v>0</v>
      </c>
      <c r="I53" s="296">
        <f>SUM(LARGE(D53:H53,{1}))</f>
        <v>0</v>
      </c>
      <c r="J53" s="273">
        <f t="shared" si="8"/>
        <v>8</v>
      </c>
      <c r="M53" s="105"/>
      <c r="N53" s="105"/>
      <c r="O53" s="105"/>
      <c r="P53" s="105"/>
      <c r="Q53" s="139"/>
      <c r="R53" s="131"/>
      <c r="S53" s="124"/>
      <c r="T53" s="104"/>
      <c r="U53" s="132"/>
      <c r="V53" s="105"/>
      <c r="W53" s="105"/>
      <c r="X53" s="105"/>
      <c r="Y53" s="105"/>
      <c r="Z53" s="105"/>
      <c r="AA53" s="105"/>
      <c r="AB53" s="105"/>
      <c r="AC53" s="105"/>
      <c r="AD53" s="105"/>
    </row>
    <row r="54" spans="1:30" x14ac:dyDescent="0.2">
      <c r="B54" s="28" t="str">
        <f>IF(OR($C$13="s",$C$13="sj"),B$13,"")</f>
        <v/>
      </c>
      <c r="C54" s="152" t="str">
        <f>IF(OR($C$13="s",$C$13="sj"),C$13,"")</f>
        <v/>
      </c>
      <c r="D54" s="28">
        <f>IF(OR($C$13="s",$C$13="sj"),D$13,0)</f>
        <v>0</v>
      </c>
      <c r="E54" s="29">
        <f>IF(OR($C$13="s",$C$13="sj"),E$13,0)</f>
        <v>0</v>
      </c>
      <c r="F54" s="29">
        <f>IF(OR($C$13="s",$C$13="sj"),F$13,0)</f>
        <v>0</v>
      </c>
      <c r="G54" s="29">
        <f>IF(OR($C$13="s",$C$13="sj"),G$13,0)</f>
        <v>0</v>
      </c>
      <c r="H54" s="38">
        <f>IF(OR($C$13="s",$C$13="sj"),H$13,0)</f>
        <v>0</v>
      </c>
      <c r="I54" s="296">
        <f>SUM(LARGE(D54:H54,{1}))</f>
        <v>0</v>
      </c>
      <c r="J54" s="273">
        <f t="shared" si="8"/>
        <v>8</v>
      </c>
      <c r="M54" s="105"/>
    </row>
    <row r="55" spans="1:30" x14ac:dyDescent="0.2">
      <c r="A55" s="124"/>
      <c r="B55" s="28" t="str">
        <f>IF(OR($C$29="s",$C$29="sj"),B$29,"")</f>
        <v/>
      </c>
      <c r="C55" s="152" t="str">
        <f>IF(OR($C$29="s",$C$29="sj"),C$29,"")</f>
        <v/>
      </c>
      <c r="D55" s="28">
        <f>IF(OR($C$29="s",$C$29="sj"),D$29,0)</f>
        <v>0</v>
      </c>
      <c r="E55" s="29">
        <f>IF(OR($C$29="s",$C$29="sj"),E$29,0)</f>
        <v>0</v>
      </c>
      <c r="F55" s="29">
        <f>IF(OR($C$29="s",$C$29="sj"),F$29,0)</f>
        <v>0</v>
      </c>
      <c r="G55" s="29">
        <f>IF(OR($C$29="s",$C$29="sj"),G$29,0)</f>
        <v>0</v>
      </c>
      <c r="H55" s="38">
        <f>IF(OR($C$29="s",$C$29="sj"),H$29,0)</f>
        <v>0</v>
      </c>
      <c r="I55" s="296">
        <f>SUM(LARGE(D55:H55,{1}))</f>
        <v>0</v>
      </c>
      <c r="J55" s="273">
        <f t="shared" si="8"/>
        <v>8</v>
      </c>
      <c r="K55" s="54"/>
      <c r="L55" s="54"/>
      <c r="O55" s="53"/>
      <c r="Q55" s="140"/>
      <c r="R55" s="129"/>
      <c r="T55" s="1"/>
    </row>
    <row r="56" spans="1:30" x14ac:dyDescent="0.2">
      <c r="A56" s="124"/>
      <c r="B56" s="28" t="str">
        <f>IF(OR($C$30="s",$C$30="sj"),B$30,"")</f>
        <v/>
      </c>
      <c r="C56" s="152" t="str">
        <f>IF(OR($C$30="s",$C$30="sj"),C$30,"")</f>
        <v/>
      </c>
      <c r="D56" s="28">
        <f>IF(OR($C$30="s",$C$30="sj"),D$30,0)</f>
        <v>0</v>
      </c>
      <c r="E56" s="29">
        <f>IF(OR($C$30="s",$C$30="sj"),E$30,0)</f>
        <v>0</v>
      </c>
      <c r="F56" s="29">
        <f>IF(OR($C$30="s",$C$30="sj"),F$30,0)</f>
        <v>0</v>
      </c>
      <c r="G56" s="29">
        <f>IF(OR($C$30="s",$C$30="sj"),G$30,0)</f>
        <v>0</v>
      </c>
      <c r="H56" s="38">
        <f>IF(OR($C$30="s",$C$30="sj"),H$30,0)</f>
        <v>0</v>
      </c>
      <c r="I56" s="296">
        <f>SUM(LARGE(D56:H56,{1}))</f>
        <v>0</v>
      </c>
      <c r="J56" s="273">
        <f t="shared" si="8"/>
        <v>8</v>
      </c>
      <c r="K56" s="54"/>
      <c r="L56" s="54"/>
    </row>
    <row r="57" spans="1:30" x14ac:dyDescent="0.2">
      <c r="A57" s="124"/>
      <c r="B57" s="28" t="str">
        <f>IF(OR($C$31="s",$C$31="sj"),B$31,"")</f>
        <v/>
      </c>
      <c r="C57" s="152" t="str">
        <f>IF(OR($C$31="s",$C$31="sj"),C$31,"")</f>
        <v/>
      </c>
      <c r="D57" s="28">
        <f>IF(OR($C$31="s",$C$31="sj"),D$31,0)</f>
        <v>0</v>
      </c>
      <c r="E57" s="29">
        <f>IF(OR($C$31="s",$C$31="sj"),E$31,0)</f>
        <v>0</v>
      </c>
      <c r="F57" s="29">
        <f>IF(OR($C$31="s",$C$31="sj"),F$31,0)</f>
        <v>0</v>
      </c>
      <c r="G57" s="29">
        <f>IF(OR($C$31="s",$C$31="sj"),G$31,0)</f>
        <v>0</v>
      </c>
      <c r="H57" s="38">
        <f>IF(OR($C$31="s",$C$31="sj"),H$31,0)</f>
        <v>0</v>
      </c>
      <c r="I57" s="296">
        <f>SUM(LARGE(D57:H57,{1}))</f>
        <v>0</v>
      </c>
      <c r="J57" s="273">
        <f t="shared" si="8"/>
        <v>8</v>
      </c>
      <c r="K57" s="54"/>
      <c r="L57" s="54"/>
      <c r="O57" s="53"/>
      <c r="Q57" s="140"/>
      <c r="R57" s="129"/>
      <c r="T57" s="1"/>
    </row>
    <row r="58" spans="1:30" x14ac:dyDescent="0.2">
      <c r="A58" s="124"/>
      <c r="B58" s="28" t="str">
        <f>IF(OR($C$10="s",$C$10="sj"),B$10,"")</f>
        <v/>
      </c>
      <c r="C58" s="152" t="str">
        <f>IF(OR($C$10="s",$C$10="sj"),C$10,"")</f>
        <v/>
      </c>
      <c r="D58" s="28">
        <f>IF(OR($C$10="s",$C$10="sj"),D$10,0)</f>
        <v>0</v>
      </c>
      <c r="E58" s="29">
        <f>IF(OR($C$10="s",$C$10="sj"),E$10,0)</f>
        <v>0</v>
      </c>
      <c r="F58" s="29">
        <f>IF(OR($C$10="s",$C$10="sj"),F$10,0)</f>
        <v>0</v>
      </c>
      <c r="G58" s="29">
        <f>IF(OR($C$10="s",$C$10="sj"),G$10,0)</f>
        <v>0</v>
      </c>
      <c r="H58" s="38">
        <f>IF(OR($C$10="s",$C$10="sj"),H$10,0)</f>
        <v>0</v>
      </c>
      <c r="I58" s="296">
        <f>SUM(LARGE(D58:H58,{1}))</f>
        <v>0</v>
      </c>
      <c r="J58" s="273">
        <f t="shared" si="8"/>
        <v>8</v>
      </c>
      <c r="M58" s="105"/>
      <c r="N58" s="105"/>
      <c r="O58" s="105"/>
      <c r="P58" s="105"/>
      <c r="Q58" s="139"/>
      <c r="R58" s="131"/>
      <c r="S58" s="124"/>
      <c r="T58" s="105"/>
      <c r="U58" s="131"/>
      <c r="V58" s="105"/>
      <c r="W58" s="105"/>
      <c r="X58" s="105"/>
      <c r="Y58" s="105"/>
      <c r="Z58" s="105"/>
      <c r="AA58" s="105"/>
      <c r="AB58" s="105"/>
      <c r="AC58" s="105"/>
      <c r="AD58" s="105"/>
    </row>
    <row r="59" spans="1:30" x14ac:dyDescent="0.2">
      <c r="A59" s="124"/>
      <c r="B59" s="28" t="str">
        <f>IF(OR($C$14="s",$C$14="sj"),B$14,"")</f>
        <v/>
      </c>
      <c r="C59" s="152" t="str">
        <f>IF(OR($C$14="s",$C$14="sj"),C$14,"")</f>
        <v/>
      </c>
      <c r="D59" s="28">
        <f>IF(OR($C$14="s",$C$14="sj"),D$14,0)</f>
        <v>0</v>
      </c>
      <c r="E59" s="29">
        <f>IF(OR($C$14="s",$C$14="sj"),E$14,0)</f>
        <v>0</v>
      </c>
      <c r="F59" s="29">
        <f>IF(OR($C$14="s",$C$14="sj"),F$14,0)</f>
        <v>0</v>
      </c>
      <c r="G59" s="29">
        <f>IF(OR($C$14="s",$C$14="sj"),G$14,0)</f>
        <v>0</v>
      </c>
      <c r="H59" s="38">
        <f>IF(OR($C$14="s",$C$14="sj"),H$14,0)</f>
        <v>0</v>
      </c>
      <c r="I59" s="296">
        <f>SUM(LARGE(D59:H59,{1}))</f>
        <v>0</v>
      </c>
      <c r="J59" s="273">
        <f t="shared" si="8"/>
        <v>8</v>
      </c>
      <c r="M59" s="105"/>
      <c r="O59" s="56"/>
      <c r="Q59" s="140"/>
      <c r="R59" s="132"/>
      <c r="S59" s="56"/>
      <c r="T59" s="1"/>
    </row>
    <row r="60" spans="1:30" x14ac:dyDescent="0.2">
      <c r="A60" s="124"/>
      <c r="B60" s="28" t="str">
        <f>IF(OR($C$9="s",$C$9="sj"),B$9,"")</f>
        <v/>
      </c>
      <c r="C60" s="152" t="str">
        <f>IF(OR($C$9="s",$C$9="sj"),C$9,"")</f>
        <v/>
      </c>
      <c r="D60" s="28">
        <f>IF(OR($C$9="s",$C$9="sj"),D$9,0)</f>
        <v>0</v>
      </c>
      <c r="E60" s="29">
        <f>IF(OR($C$9="s",$C$9="sj"),E$9,0)</f>
        <v>0</v>
      </c>
      <c r="F60" s="29">
        <f>IF(OR($C$9="s",$C$9="sj"),F$9,0)</f>
        <v>0</v>
      </c>
      <c r="G60" s="29">
        <f>IF(OR($C$9="s",$C$9="sj"),G$9,0)</f>
        <v>0</v>
      </c>
      <c r="H60" s="38">
        <f>IF(OR($C$9="s",$C$9="sj"),H$9,0)</f>
        <v>0</v>
      </c>
      <c r="I60" s="296">
        <f>SUM(LARGE(D60:H60,{1}))</f>
        <v>0</v>
      </c>
      <c r="J60" s="273">
        <f t="shared" si="8"/>
        <v>8</v>
      </c>
      <c r="M60" s="105"/>
      <c r="O60" s="53"/>
      <c r="Q60" s="140"/>
      <c r="R60" s="132"/>
      <c r="S60" s="56"/>
      <c r="T60" s="1"/>
    </row>
    <row r="61" spans="1:30" ht="13.5" thickBot="1" x14ac:dyDescent="0.25">
      <c r="A61" s="124"/>
      <c r="B61" s="41" t="str">
        <f>IF(OR($C$8="s",$C$8="sj"),B$8,"")</f>
        <v/>
      </c>
      <c r="C61" s="153" t="str">
        <f>IF(OR($C$8="s",$C$8="sj"),C$8,"")</f>
        <v/>
      </c>
      <c r="D61" s="41">
        <f>IF(OR($C$8="s",$C$8="sj"),D$8,0)</f>
        <v>0</v>
      </c>
      <c r="E61" s="42">
        <f>IF(OR($C$8="s",$C$8="sj"),E$8,0)</f>
        <v>0</v>
      </c>
      <c r="F61" s="42">
        <f>IF(OR($C$8="s",$C$8="sj"),F$8,0)</f>
        <v>0</v>
      </c>
      <c r="G61" s="42">
        <f>IF(OR($C$8="s",$C$8="sj"),G$8,0)</f>
        <v>0</v>
      </c>
      <c r="H61" s="43">
        <f>IF(OR($C$8="s",$C$8="sj"),H$8,0)</f>
        <v>0</v>
      </c>
      <c r="I61" s="297">
        <f>SUM(LARGE(D61:H61,{1}))</f>
        <v>0</v>
      </c>
      <c r="J61" s="274">
        <f t="shared" si="8"/>
        <v>8</v>
      </c>
      <c r="M61" s="105"/>
      <c r="O61" s="53"/>
      <c r="Q61" s="140"/>
      <c r="R61" s="129"/>
      <c r="T61" s="1"/>
    </row>
    <row r="64" spans="1:30" ht="13.5" thickBot="1" x14ac:dyDescent="0.25"/>
    <row r="65" spans="2:10" x14ac:dyDescent="0.2">
      <c r="B65" s="6" t="s">
        <v>410</v>
      </c>
      <c r="C65" s="8"/>
      <c r="D65" s="146"/>
      <c r="E65" s="7"/>
      <c r="F65" s="7"/>
      <c r="G65" s="7"/>
      <c r="H65" s="7"/>
      <c r="I65" s="142"/>
      <c r="J65" s="272"/>
    </row>
    <row r="66" spans="2:10" x14ac:dyDescent="0.2">
      <c r="B66" s="9" t="s">
        <v>1</v>
      </c>
      <c r="C66" s="10"/>
      <c r="D66" s="147" t="str">
        <f t="shared" ref="D66:G66" si="9">D36</f>
        <v>Swingking</v>
      </c>
      <c r="E66" s="147" t="str">
        <f t="shared" si="9"/>
        <v>Ejstrupholm</v>
      </c>
      <c r="F66" s="147" t="str">
        <f t="shared" si="9"/>
        <v>Fuglebjerg</v>
      </c>
      <c r="G66" s="147" t="str">
        <f t="shared" si="9"/>
        <v>SwingingDK</v>
      </c>
      <c r="H66" s="147" t="str">
        <f>H36</f>
        <v>Djurs</v>
      </c>
      <c r="I66" s="162" t="s">
        <v>42</v>
      </c>
      <c r="J66" s="273" t="s">
        <v>15</v>
      </c>
    </row>
    <row r="67" spans="2:10" ht="13.5" thickBot="1" x14ac:dyDescent="0.25">
      <c r="B67" s="22"/>
      <c r="C67" s="149"/>
      <c r="D67" s="375">
        <f>D7</f>
        <v>42826</v>
      </c>
      <c r="E67" s="375">
        <f t="shared" ref="E67:H67" si="10">E7</f>
        <v>42891</v>
      </c>
      <c r="F67" s="375">
        <f t="shared" si="10"/>
        <v>42172</v>
      </c>
      <c r="G67" s="375">
        <f t="shared" si="10"/>
        <v>42608</v>
      </c>
      <c r="H67" s="375">
        <f t="shared" si="10"/>
        <v>42987</v>
      </c>
      <c r="I67" s="163"/>
      <c r="J67" s="414"/>
    </row>
    <row r="68" spans="2:10" x14ac:dyDescent="0.2">
      <c r="B68" s="30" t="str">
        <f>IF(OR($C$17="j",$C$17="sj"),B$17,"")</f>
        <v>Tobias Sonne</v>
      </c>
      <c r="C68" s="151" t="str">
        <f>IF(OR($C$17="j",$C$17="sj"),C$17,"")</f>
        <v>j</v>
      </c>
      <c r="D68" s="30">
        <f>IF(OR($C$17="j",$C$17="sj"),D$17,0)</f>
        <v>0.76839999999999997</v>
      </c>
      <c r="E68" s="31">
        <f>IF(OR($C$17="j",$C$17="sj"),E$17,0)</f>
        <v>0.65139999999999998</v>
      </c>
      <c r="F68" s="31">
        <f>IF(OR($C$17="j",$C$17="sj"),F$17,0)</f>
        <v>0</v>
      </c>
      <c r="G68" s="31">
        <f>IF(OR($C$17="j",$C$17="sj"),G$17,0)</f>
        <v>0.90566178667463393</v>
      </c>
      <c r="H68" s="51">
        <f>IF(OR($C$17="j",$C$17="sj"),H$17,0)</f>
        <v>0</v>
      </c>
      <c r="I68" s="295">
        <f>SUM(LARGE(D68:H68,{1}))</f>
        <v>0.90566178667463393</v>
      </c>
      <c r="J68" s="272">
        <f t="shared" ref="J68:J91" si="11">RANK(I68,$I$68:$I$91)</f>
        <v>1</v>
      </c>
    </row>
    <row r="69" spans="2:10" x14ac:dyDescent="0.2">
      <c r="B69" s="28" t="str">
        <f>IF(OR($C$15="j",$C$15="sj"),B$15,"")</f>
        <v/>
      </c>
      <c r="C69" s="152" t="str">
        <f>IF(OR($C$15="j",$C$15="sj"),C$15,"")</f>
        <v/>
      </c>
      <c r="D69" s="28">
        <f>IF(OR($C$15="j",$C$15="sj"),D$15,0)</f>
        <v>0</v>
      </c>
      <c r="E69" s="29">
        <f>IF(OR($C$15="j",$C$15="sj"),E$15,0)</f>
        <v>0</v>
      </c>
      <c r="F69" s="29">
        <f>IF(OR($C$15="j",$C$15="sj"),F$15,0)</f>
        <v>0</v>
      </c>
      <c r="G69" s="29">
        <f>IF(OR($C$15="j",$C$15="sj"),G$15,0)</f>
        <v>0</v>
      </c>
      <c r="H69" s="38">
        <f>IF(OR($C$15="j",$C$15="sj"),H$15,0)</f>
        <v>0</v>
      </c>
      <c r="I69" s="296">
        <f>SUM(LARGE(D69:H69,{1}))</f>
        <v>0</v>
      </c>
      <c r="J69" s="273">
        <f t="shared" si="11"/>
        <v>2</v>
      </c>
    </row>
    <row r="70" spans="2:10" x14ac:dyDescent="0.2">
      <c r="B70" s="28" t="str">
        <f>IF(OR($C$18="j",$C$18="sj"),B$18,"")</f>
        <v/>
      </c>
      <c r="C70" s="152" t="str">
        <f>IF(OR($C$18="j",$C$18="sj"),C$18,"")</f>
        <v/>
      </c>
      <c r="D70" s="28">
        <f>IF(OR($C$18="j",$C$18="sj"),D$18,0)</f>
        <v>0</v>
      </c>
      <c r="E70" s="29">
        <f>IF(OR($C$18="j",$C$18="sj"),E$18,0)</f>
        <v>0</v>
      </c>
      <c r="F70" s="29">
        <f>IF(OR($C$18="j",$C$18="sj"),F$18,0)</f>
        <v>0</v>
      </c>
      <c r="G70" s="29">
        <f>IF(OR($C$18="j",$C$18="sj"),G$18,0)</f>
        <v>0</v>
      </c>
      <c r="H70" s="38">
        <f>IF(OR($C$18="j",$C$18="sj"),H$18,0)</f>
        <v>0</v>
      </c>
      <c r="I70" s="296">
        <f>SUM(LARGE(D70:H70,{1}))</f>
        <v>0</v>
      </c>
      <c r="J70" s="273">
        <f t="shared" si="11"/>
        <v>2</v>
      </c>
    </row>
    <row r="71" spans="2:10" x14ac:dyDescent="0.2">
      <c r="B71" s="28" t="str">
        <f>IF(OR($C$14="j",$C$14="sj"),B$14,"")</f>
        <v/>
      </c>
      <c r="C71" s="152" t="str">
        <f>IF(OR($C$14="j",$C$14="sj"),C$14,"")</f>
        <v/>
      </c>
      <c r="D71" s="28">
        <f>IF(OR($C$14="j",$C$14="sj"),D$14,0)</f>
        <v>0</v>
      </c>
      <c r="E71" s="29">
        <f>IF(OR($C$14="j",$C$14="sj"),E$14,0)</f>
        <v>0</v>
      </c>
      <c r="F71" s="29">
        <f>IF(OR($C$14="j",$C$14="sj"),F$14,0)</f>
        <v>0</v>
      </c>
      <c r="G71" s="29">
        <f>IF(OR($C$14="j",$C$14="sj"),G$14,0)</f>
        <v>0</v>
      </c>
      <c r="H71" s="38">
        <f>IF(OR($C$14="j",$C$14="sj"),H$14,0)</f>
        <v>0</v>
      </c>
      <c r="I71" s="296">
        <f>SUM(LARGE(D71:H71,{1}))</f>
        <v>0</v>
      </c>
      <c r="J71" s="273">
        <f t="shared" si="11"/>
        <v>2</v>
      </c>
    </row>
    <row r="72" spans="2:10" x14ac:dyDescent="0.2">
      <c r="B72" s="28" t="str">
        <f>IF(OR($C$12="j",$C$12="sj"),B$12,"")</f>
        <v/>
      </c>
      <c r="C72" s="152" t="str">
        <f>IF(OR($C$12="j",$C$12="sj"),C$12,"")</f>
        <v/>
      </c>
      <c r="D72" s="28">
        <f>IF(OR($C$12="j",$C$12="sj"),D$12,0)</f>
        <v>0</v>
      </c>
      <c r="E72" s="29">
        <f>IF(OR($C$12="j",$C$12="sj"),E$12,0)</f>
        <v>0</v>
      </c>
      <c r="F72" s="29">
        <f>IF(OR($C$12="j",$C$12="sj"),F$12,0)</f>
        <v>0</v>
      </c>
      <c r="G72" s="29">
        <f>IF(OR($C$12="j",$C$12="sj"),G$12,0)</f>
        <v>0</v>
      </c>
      <c r="H72" s="38">
        <f>IF(OR($C$12="j",$C$12="sj"),H$12,0)</f>
        <v>0</v>
      </c>
      <c r="I72" s="296">
        <f>SUM(LARGE(D72:H72,{1}))</f>
        <v>0</v>
      </c>
      <c r="J72" s="273">
        <f t="shared" si="11"/>
        <v>2</v>
      </c>
    </row>
    <row r="73" spans="2:10" x14ac:dyDescent="0.2">
      <c r="B73" s="28" t="str">
        <f>IF(OR($C$16="j",$C$16="sj"),B$16,"")</f>
        <v/>
      </c>
      <c r="C73" s="152" t="str">
        <f>IF(OR($C$16="j",$C$16="sj"),C$16,"")</f>
        <v/>
      </c>
      <c r="D73" s="28">
        <f>IF(OR($C$16="j",$C$16="sj"),D$16,0)</f>
        <v>0</v>
      </c>
      <c r="E73" s="29">
        <f>IF(OR($C$16="j",$C$16="sj"),E$16,0)</f>
        <v>0</v>
      </c>
      <c r="F73" s="29">
        <f>IF(OR($C$16="j",$C$16="sj"),F$16,0)</f>
        <v>0</v>
      </c>
      <c r="G73" s="29">
        <f>IF(OR($C$16="j",$C$16="sj"),G$16,0)</f>
        <v>0</v>
      </c>
      <c r="H73" s="38">
        <f>IF(OR($C$16="j",$C$16="sj"),H$16,0)</f>
        <v>0</v>
      </c>
      <c r="I73" s="296">
        <f>SUM(LARGE(D73:H73,{1}))</f>
        <v>0</v>
      </c>
      <c r="J73" s="273">
        <f t="shared" si="11"/>
        <v>2</v>
      </c>
    </row>
    <row r="74" spans="2:10" x14ac:dyDescent="0.2">
      <c r="B74" s="28" t="str">
        <f>IF(OR($C$13="j",$C$13="sj"),B$13,"")</f>
        <v/>
      </c>
      <c r="C74" s="152" t="str">
        <f>IF(OR($C$13="j",$C$13="sj"),C$13,"")</f>
        <v/>
      </c>
      <c r="D74" s="28">
        <f>IF(OR($C$13="j",$C$13="sj"),D$13,0)</f>
        <v>0</v>
      </c>
      <c r="E74" s="29">
        <f>IF(OR($C$13="j",$C$13="sj"),E$13,0)</f>
        <v>0</v>
      </c>
      <c r="F74" s="29">
        <f>IF(OR($C$13="j",$C$13="sj"),F$13,0)</f>
        <v>0</v>
      </c>
      <c r="G74" s="29">
        <f>IF(OR($C$13="j",$C$13="sj"),G$13,0)</f>
        <v>0</v>
      </c>
      <c r="H74" s="38">
        <f>IF(OR($C$13="j",$C$13="sj"),H$13,0)</f>
        <v>0</v>
      </c>
      <c r="I74" s="296">
        <f>SUM(LARGE(D74:H74,{1}))</f>
        <v>0</v>
      </c>
      <c r="J74" s="273">
        <f t="shared" si="11"/>
        <v>2</v>
      </c>
    </row>
    <row r="75" spans="2:10" x14ac:dyDescent="0.2">
      <c r="B75" s="28" t="str">
        <f>IF(OR($C$21="j",$C$21="sj"),B$21,"")</f>
        <v/>
      </c>
      <c r="C75" s="152" t="str">
        <f>IF(OR($C$21="j",$C$21="sj"),C$21,"")</f>
        <v/>
      </c>
      <c r="D75" s="28">
        <f>IF(OR($C$21="j",$C$21="sj"),D$21,0)</f>
        <v>0</v>
      </c>
      <c r="E75" s="29">
        <f>IF(OR($C$21="j",$C$21="sj"),E$21,0)</f>
        <v>0</v>
      </c>
      <c r="F75" s="29">
        <f>IF(OR($C$21="j",$C$21="sj"),F$21,0)</f>
        <v>0</v>
      </c>
      <c r="G75" s="29">
        <f>IF(OR($C$21="j",$C$21="sj"),G$21,0)</f>
        <v>0</v>
      </c>
      <c r="H75" s="38">
        <f>IF(OR($C$21="j",$C$21="sj"),H$21,0)</f>
        <v>0</v>
      </c>
      <c r="I75" s="296">
        <f>SUM(LARGE(D75:H75,{1}))</f>
        <v>0</v>
      </c>
      <c r="J75" s="273">
        <f t="shared" si="11"/>
        <v>2</v>
      </c>
    </row>
    <row r="76" spans="2:10" x14ac:dyDescent="0.2">
      <c r="B76" s="28" t="str">
        <f>IF(OR($C$22="j",$C$22="sj"),B$22,"")</f>
        <v/>
      </c>
      <c r="C76" s="152" t="str">
        <f>IF(OR($C$22="j",$C$22="sj"),C$22,"")</f>
        <v/>
      </c>
      <c r="D76" s="28">
        <f>IF(OR($C$22="j",$C$22="sj"),D$22,0)</f>
        <v>0</v>
      </c>
      <c r="E76" s="29">
        <f>IF(OR($C$22="j",$C$22="sj"),E$22,0)</f>
        <v>0</v>
      </c>
      <c r="F76" s="29">
        <f>IF(OR($C$22="j",$C$22="sj"),F$22,0)</f>
        <v>0</v>
      </c>
      <c r="G76" s="29">
        <f>IF(OR($C$22="j",$C$22="sj"),G$22,0)</f>
        <v>0</v>
      </c>
      <c r="H76" s="38">
        <f>IF(OR($C$22="j",$C$22="sj"),H$22,0)</f>
        <v>0</v>
      </c>
      <c r="I76" s="296">
        <f>SUM(LARGE(D76:H76,{1}))</f>
        <v>0</v>
      </c>
      <c r="J76" s="273">
        <f t="shared" si="11"/>
        <v>2</v>
      </c>
    </row>
    <row r="77" spans="2:10" x14ac:dyDescent="0.2">
      <c r="B77" s="28" t="str">
        <f>IF(OR($C$23="j",$C$23="sj"),B$23,"")</f>
        <v/>
      </c>
      <c r="C77" s="152" t="str">
        <f>IF(OR($C$23="j",$C$23="sj"),C$23,"")</f>
        <v/>
      </c>
      <c r="D77" s="28">
        <f>IF(OR($C$23="j",$C$23="sj"),D$23,0)</f>
        <v>0</v>
      </c>
      <c r="E77" s="29">
        <f>IF(OR($C$23="j",$C$23="sj"),E$23,0)</f>
        <v>0</v>
      </c>
      <c r="F77" s="29">
        <f>IF(OR($C$23="j",$C$23="sj"),F$23,0)</f>
        <v>0</v>
      </c>
      <c r="G77" s="29">
        <f>IF(OR($C$23="j",$C$23="sj"),G$23,0)</f>
        <v>0</v>
      </c>
      <c r="H77" s="38">
        <f>IF(OR($C$23="j",$C$23="sj"),H$23,0)</f>
        <v>0</v>
      </c>
      <c r="I77" s="296">
        <f>SUM(LARGE(D77:H77,{1}))</f>
        <v>0</v>
      </c>
      <c r="J77" s="273">
        <f t="shared" si="11"/>
        <v>2</v>
      </c>
    </row>
    <row r="78" spans="2:10" x14ac:dyDescent="0.2">
      <c r="B78" s="28" t="str">
        <f>IF(OR($C$20="j",$C$20="sj"),B$20,"")</f>
        <v/>
      </c>
      <c r="C78" s="152" t="str">
        <f>IF(OR($C$20="j",$C$20="sj"),C$20,"")</f>
        <v/>
      </c>
      <c r="D78" s="28">
        <f>IF(OR($C$20="j",$C$20="sj"),D$20,0)</f>
        <v>0</v>
      </c>
      <c r="E78" s="29">
        <f>IF(OR($C$20="j",$C$20="sj"),E$20,0)</f>
        <v>0</v>
      </c>
      <c r="F78" s="29">
        <f>IF(OR($C$20="j",$C$20="sj"),F$20,0)</f>
        <v>0</v>
      </c>
      <c r="G78" s="29">
        <f>IF(OR($C$20="j",$C$20="sj"),G$20,0)</f>
        <v>0</v>
      </c>
      <c r="H78" s="38">
        <f>IF(OR($C$20="j",$C$20="sj"),H$20,0)</f>
        <v>0</v>
      </c>
      <c r="I78" s="296">
        <f>SUM(LARGE(D78:H78,{1}))</f>
        <v>0</v>
      </c>
      <c r="J78" s="273">
        <f t="shared" si="11"/>
        <v>2</v>
      </c>
    </row>
    <row r="79" spans="2:10" x14ac:dyDescent="0.2">
      <c r="B79" s="28" t="str">
        <f>IF(OR($C$24="j",$C$24="sj"),B$24,"")</f>
        <v/>
      </c>
      <c r="C79" s="152" t="str">
        <f>IF(OR($C$24="j",$C$24="sj"),C$24,"")</f>
        <v/>
      </c>
      <c r="D79" s="28">
        <f>IF(OR($C$24="j",$C$24="sj"),D$24,0)</f>
        <v>0</v>
      </c>
      <c r="E79" s="29">
        <f>IF(OR($C$24="j",$C$24="sj"),E$24,0)</f>
        <v>0</v>
      </c>
      <c r="F79" s="29">
        <f>IF(OR($C$24="j",$C$24="sj"),F$24,0)</f>
        <v>0</v>
      </c>
      <c r="G79" s="29">
        <f>IF(OR($C$24="j",$C$24="sj"),G$24,0)</f>
        <v>0</v>
      </c>
      <c r="H79" s="38">
        <f>IF(OR($C$24="j",$C$24="sj"),H$24,0)</f>
        <v>0</v>
      </c>
      <c r="I79" s="296">
        <f>SUM(LARGE(D79:H79,{1}))</f>
        <v>0</v>
      </c>
      <c r="J79" s="273">
        <f t="shared" si="11"/>
        <v>2</v>
      </c>
    </row>
    <row r="80" spans="2:10" x14ac:dyDescent="0.2">
      <c r="B80" s="28" t="str">
        <f>IF(OR($C$19="j",$C$19="sj"),B$19,"")</f>
        <v/>
      </c>
      <c r="C80" s="152" t="str">
        <f>IF(OR($C$19="j",$C$19="sj"),C$19,"")</f>
        <v/>
      </c>
      <c r="D80" s="28">
        <f>IF(OR($C$19="j",$C$19="sj"),D$19,0)</f>
        <v>0</v>
      </c>
      <c r="E80" s="29">
        <f>IF(OR($C$19="j",$C$19="sj"),E$19,0)</f>
        <v>0</v>
      </c>
      <c r="F80" s="29">
        <f>IF(OR($C$19="j",$C$19="sj"),F$19,0)</f>
        <v>0</v>
      </c>
      <c r="G80" s="29">
        <f>IF(OR($C$19="j",$C$19="sj"),G$19,0)</f>
        <v>0</v>
      </c>
      <c r="H80" s="38">
        <f>IF(OR($C$19="j",$C$19="sj"),H$19,0)</f>
        <v>0</v>
      </c>
      <c r="I80" s="296">
        <f>SUM(LARGE(D80:H80,{1}))</f>
        <v>0</v>
      </c>
      <c r="J80" s="273">
        <f t="shared" si="11"/>
        <v>2</v>
      </c>
    </row>
    <row r="81" spans="2:10" x14ac:dyDescent="0.2">
      <c r="B81" s="28" t="str">
        <f>IF(OR($C$11="j",$C$11="sj"),B$11,"")</f>
        <v/>
      </c>
      <c r="C81" s="152" t="str">
        <f>IF(OR($C$11="j",$C$11="sj"),C$11,"")</f>
        <v/>
      </c>
      <c r="D81" s="28">
        <f>IF(OR($C$11="j",$C$11="sj"),D$11,0)</f>
        <v>0</v>
      </c>
      <c r="E81" s="29">
        <f>IF(OR($C$11="j",$C$11="sj"),E$11,0)</f>
        <v>0</v>
      </c>
      <c r="F81" s="29">
        <f>IF(OR($C$11="j",$C$11="sj"),F$11,0)</f>
        <v>0</v>
      </c>
      <c r="G81" s="29">
        <f>IF(OR($C$11="j",$C$11="sj"),G$11,0)</f>
        <v>0</v>
      </c>
      <c r="H81" s="38">
        <f>IF(OR($C$11="j",$C$11="sj"),H$11,0)</f>
        <v>0</v>
      </c>
      <c r="I81" s="296">
        <f>SUM(LARGE(D81:H81,{1}))</f>
        <v>0</v>
      </c>
      <c r="J81" s="273">
        <f t="shared" si="11"/>
        <v>2</v>
      </c>
    </row>
    <row r="82" spans="2:10" x14ac:dyDescent="0.2">
      <c r="B82" s="28" t="str">
        <f>IF(OR($C$25="j",$C$25="sj"),B$25,"")</f>
        <v/>
      </c>
      <c r="C82" s="152" t="str">
        <f>IF(OR($C$25="j",$C$25="sj"),C$25,"")</f>
        <v/>
      </c>
      <c r="D82" s="28">
        <f>IF(OR($C$25="j",$C$25="sj"),D$25,0)</f>
        <v>0</v>
      </c>
      <c r="E82" s="29">
        <f>IF(OR($C$25="j",$C$25="sj"),E$25,0)</f>
        <v>0</v>
      </c>
      <c r="F82" s="29">
        <f>IF(OR($C$25="j",$C$25="sj"),F$25,0)</f>
        <v>0</v>
      </c>
      <c r="G82" s="29">
        <f>IF(OR($C$25="j",$C$25="sj"),G$25,0)</f>
        <v>0</v>
      </c>
      <c r="H82" s="38">
        <f>IF(OR($C$25="j",$C$25="sj"),H$25,0)</f>
        <v>0</v>
      </c>
      <c r="I82" s="296">
        <f>SUM(LARGE(D82:H82,{1}))</f>
        <v>0</v>
      </c>
      <c r="J82" s="273">
        <f t="shared" si="11"/>
        <v>2</v>
      </c>
    </row>
    <row r="83" spans="2:10" x14ac:dyDescent="0.2">
      <c r="B83" s="28" t="str">
        <f>IF(OR($C$26="j",$C$26="sj"),B$26,"")</f>
        <v/>
      </c>
      <c r="C83" s="152" t="str">
        <f>IF(OR($C$26="j",$C$26="sj"),C$26,"")</f>
        <v/>
      </c>
      <c r="D83" s="28">
        <f>IF(OR($C$26="j",$C$26="sj"),D$26,0)</f>
        <v>0</v>
      </c>
      <c r="E83" s="29">
        <f>IF(OR($C$26="j",$C$26="sj"),E$26,0)</f>
        <v>0</v>
      </c>
      <c r="F83" s="29">
        <f>IF(OR($C$26="j",$C$26="sj"),F$26,0)</f>
        <v>0</v>
      </c>
      <c r="G83" s="29">
        <f>IF(OR($C$26="j",$C$26="sj"),G$26,0)</f>
        <v>0</v>
      </c>
      <c r="H83" s="38">
        <f>IF(OR($C$26="j",$C$26="sj"),H$26,0)</f>
        <v>0</v>
      </c>
      <c r="I83" s="296">
        <f>SUM(LARGE(D83:H83,{1}))</f>
        <v>0</v>
      </c>
      <c r="J83" s="273">
        <f t="shared" si="11"/>
        <v>2</v>
      </c>
    </row>
    <row r="84" spans="2:10" x14ac:dyDescent="0.2">
      <c r="B84" s="28" t="str">
        <f>IF(OR($C$27="j",$C$27="sj"),B$27,"")</f>
        <v/>
      </c>
      <c r="C84" s="152" t="str">
        <f>IF(OR($C$27="j",$C$27="sj"),C$27,"")</f>
        <v/>
      </c>
      <c r="D84" s="28">
        <f>IF(OR($C$27="j",$C$27="sj"),D$27,0)</f>
        <v>0</v>
      </c>
      <c r="E84" s="29">
        <f>IF(OR($C$27="j",$C$27="sj"),E$27,0)</f>
        <v>0</v>
      </c>
      <c r="F84" s="29">
        <f>IF(OR($C$27="j",$C$27="sj"),F$27,0)</f>
        <v>0</v>
      </c>
      <c r="G84" s="29">
        <f>IF(OR($C$27="j",$C$27="sj"),G$27,0)</f>
        <v>0</v>
      </c>
      <c r="H84" s="38">
        <f>IF(OR($C$27="j",$C$27="sj"),H$27,0)</f>
        <v>0</v>
      </c>
      <c r="I84" s="296">
        <f>SUM(LARGE(D84:H84,{1}))</f>
        <v>0</v>
      </c>
      <c r="J84" s="273">
        <f t="shared" si="11"/>
        <v>2</v>
      </c>
    </row>
    <row r="85" spans="2:10" x14ac:dyDescent="0.2">
      <c r="B85" s="28" t="str">
        <f>IF(OR($C$28="j",$C$28="sj"),B$28,"")</f>
        <v/>
      </c>
      <c r="C85" s="152" t="str">
        <f>IF(OR($C$28="j",$C$28="sj"),C$28,"")</f>
        <v/>
      </c>
      <c r="D85" s="28">
        <f>IF(OR($C$28="j",$C$28="sj"),D$28,0)</f>
        <v>0</v>
      </c>
      <c r="E85" s="29">
        <f>IF(OR($C$28="j",$C$28="sj"),E$28,0)</f>
        <v>0</v>
      </c>
      <c r="F85" s="29">
        <f>IF(OR($C$28="j",$C$28="sj"),F$28,0)</f>
        <v>0</v>
      </c>
      <c r="G85" s="29">
        <f>IF(OR($C$28="j",$C$28="sj"),G$28,0)</f>
        <v>0</v>
      </c>
      <c r="H85" s="38">
        <f>IF(OR($C$28="j",$C$28="sj"),H$28,0)</f>
        <v>0</v>
      </c>
      <c r="I85" s="296">
        <f>SUM(LARGE(D85:H85,{1}))</f>
        <v>0</v>
      </c>
      <c r="J85" s="273">
        <f t="shared" si="11"/>
        <v>2</v>
      </c>
    </row>
    <row r="86" spans="2:10" x14ac:dyDescent="0.2">
      <c r="B86" s="28" t="str">
        <f>IF(OR($C$29="j",$C$29="sj"),B$29,"")</f>
        <v/>
      </c>
      <c r="C86" s="152" t="str">
        <f>IF(OR($C$29="j",$C$29="sj"),C$29,"")</f>
        <v/>
      </c>
      <c r="D86" s="28">
        <f>IF(OR($C$29="j",$C$29="sj"),D$29,0)</f>
        <v>0</v>
      </c>
      <c r="E86" s="29">
        <f>IF(OR($C$29="j",$C$29="sj"),E$29,0)</f>
        <v>0</v>
      </c>
      <c r="F86" s="29">
        <f>IF(OR($C$29="j",$C$29="sj"),F$29,0)</f>
        <v>0</v>
      </c>
      <c r="G86" s="29">
        <f>IF(OR($C$29="j",$C$29="sj"),G$29,0)</f>
        <v>0</v>
      </c>
      <c r="H86" s="38">
        <f>IF(OR($C$29="j",$C$29="sj"),H$29,0)</f>
        <v>0</v>
      </c>
      <c r="I86" s="296">
        <f>SUM(LARGE(D86:H86,{1}))</f>
        <v>0</v>
      </c>
      <c r="J86" s="273">
        <f t="shared" si="11"/>
        <v>2</v>
      </c>
    </row>
    <row r="87" spans="2:10" x14ac:dyDescent="0.2">
      <c r="B87" s="28" t="str">
        <f>IF(OR($C$30="j",$C$30="sj"),B$30,"")</f>
        <v/>
      </c>
      <c r="C87" s="152" t="str">
        <f>IF(OR($C$30="j",$C$30="sj"),C$30,"")</f>
        <v/>
      </c>
      <c r="D87" s="28">
        <f>IF(OR($C$30="j",$C$30="sj"),D$30,0)</f>
        <v>0</v>
      </c>
      <c r="E87" s="29">
        <f>IF(OR($C$30="j",$C$30="sj"),E$30,0)</f>
        <v>0</v>
      </c>
      <c r="F87" s="29">
        <f>IF(OR($C$30="j",$C$30="sj"),F$30,0)</f>
        <v>0</v>
      </c>
      <c r="G87" s="29">
        <f>IF(OR($C$30="j",$C$30="sj"),G$30,0)</f>
        <v>0</v>
      </c>
      <c r="H87" s="38">
        <f>IF(OR($C$30="j",$C$30="sj"),H$30,0)</f>
        <v>0</v>
      </c>
      <c r="I87" s="296">
        <f>SUM(LARGE(D87:H87,{1}))</f>
        <v>0</v>
      </c>
      <c r="J87" s="273">
        <f t="shared" si="11"/>
        <v>2</v>
      </c>
    </row>
    <row r="88" spans="2:10" x14ac:dyDescent="0.2">
      <c r="B88" s="28" t="str">
        <f>IF(OR($C$31="j",$C$31="sj"),B$31,"")</f>
        <v/>
      </c>
      <c r="C88" s="152" t="str">
        <f>IF(OR($C$31="j",$C$31="sj"),C$31,"")</f>
        <v/>
      </c>
      <c r="D88" s="28">
        <f>IF(OR($C$31="j",$C$31="sj"),D$31,0)</f>
        <v>0</v>
      </c>
      <c r="E88" s="29">
        <f>IF(OR($C$31="j",$C$31="sj"),E$31,0)</f>
        <v>0</v>
      </c>
      <c r="F88" s="29">
        <f>IF(OR($C$31="j",$C$31="sj"),F$31,0)</f>
        <v>0</v>
      </c>
      <c r="G88" s="29">
        <f>IF(OR($C$31="j",$C$31="sj"),G$31,0)</f>
        <v>0</v>
      </c>
      <c r="H88" s="38">
        <f>IF(OR($C$31="j",$C$31="sj"),H$31,0)</f>
        <v>0</v>
      </c>
      <c r="I88" s="296">
        <f>SUM(LARGE(D88:H88,{1}))</f>
        <v>0</v>
      </c>
      <c r="J88" s="273">
        <f t="shared" si="11"/>
        <v>2</v>
      </c>
    </row>
    <row r="89" spans="2:10" x14ac:dyDescent="0.2">
      <c r="B89" s="28" t="str">
        <f>IF(OR($C$10="j",$C$10="sj"),B$10,"")</f>
        <v/>
      </c>
      <c r="C89" s="152" t="str">
        <f>IF(OR($C$10="j",$C$10="sj"),C$10,"")</f>
        <v/>
      </c>
      <c r="D89" s="28">
        <f>IF(OR($C$10="j",$C$10="sj"),D$10,0)</f>
        <v>0</v>
      </c>
      <c r="E89" s="29">
        <f>IF(OR($C$10="j",$C$10="sj"),E$10,0)</f>
        <v>0</v>
      </c>
      <c r="F89" s="29">
        <f>IF(OR($C$10="j",$C$10="sj"),F$10,0)</f>
        <v>0</v>
      </c>
      <c r="G89" s="29">
        <f>IF(OR($C$10="j",$C$10="sj"),G$10,0)</f>
        <v>0</v>
      </c>
      <c r="H89" s="38">
        <f>IF(OR($C$10="j",$C$10="sj"),H$10,0)</f>
        <v>0</v>
      </c>
      <c r="I89" s="296">
        <f>SUM(LARGE(D89:H89,{1}))</f>
        <v>0</v>
      </c>
      <c r="J89" s="273">
        <f t="shared" si="11"/>
        <v>2</v>
      </c>
    </row>
    <row r="90" spans="2:10" x14ac:dyDescent="0.2">
      <c r="B90" s="28" t="str">
        <f>IF(OR($C$9="j",$C$9="sj"),B$9,"")</f>
        <v/>
      </c>
      <c r="C90" s="152" t="str">
        <f>IF(OR($C$9="j",$C$9="sj"),C$9,"")</f>
        <v/>
      </c>
      <c r="D90" s="28">
        <f>IF(OR($C$9="j",$C$9="sj"),D$9,0)</f>
        <v>0</v>
      </c>
      <c r="E90" s="29">
        <f>IF(OR($C$9="j",$C$9="sj"),E$9,0)</f>
        <v>0</v>
      </c>
      <c r="F90" s="29">
        <f>IF(OR($C$9="j",$C$9="sj"),F$9,0)</f>
        <v>0</v>
      </c>
      <c r="G90" s="29">
        <f>IF(OR($C$9="j",$C$9="sj"),G$9,0)</f>
        <v>0</v>
      </c>
      <c r="H90" s="38">
        <f>IF(OR($C$9="j",$C$9="sj"),H$9,0)</f>
        <v>0</v>
      </c>
      <c r="I90" s="296">
        <f>SUM(LARGE(D90:H90,{1}))</f>
        <v>0</v>
      </c>
      <c r="J90" s="273">
        <f t="shared" si="11"/>
        <v>2</v>
      </c>
    </row>
    <row r="91" spans="2:10" ht="13.5" thickBot="1" x14ac:dyDescent="0.25">
      <c r="B91" s="41" t="str">
        <f>IF(OR($C$8="j",$C$8="sj"),B$8,"")</f>
        <v/>
      </c>
      <c r="C91" s="153" t="str">
        <f>IF(OR($C$8="j",$C$8="sj"),C$8,"")</f>
        <v/>
      </c>
      <c r="D91" s="41">
        <f>IF(OR($C$8="j",$C$8="sj"),D$8,0)</f>
        <v>0</v>
      </c>
      <c r="E91" s="42">
        <f>IF(OR($C$8="j",$C$8="sj"),E$8,0)</f>
        <v>0</v>
      </c>
      <c r="F91" s="42">
        <f>IF(OR($C$8="j",$C$8="sj"),F$8,0)</f>
        <v>0</v>
      </c>
      <c r="G91" s="42">
        <f>IF(OR($C$8="j",$C$8="sj"),G$8,0)</f>
        <v>0</v>
      </c>
      <c r="H91" s="43">
        <f>IF(OR($C$8="j",$C$8="sj"),H$8,0)</f>
        <v>0</v>
      </c>
      <c r="I91" s="297">
        <f>SUM(LARGE(D91:H91,{1}))</f>
        <v>0</v>
      </c>
      <c r="J91" s="274">
        <f t="shared" si="11"/>
        <v>2</v>
      </c>
    </row>
    <row r="92" spans="2:10" x14ac:dyDescent="0.2">
      <c r="B92" s="53"/>
      <c r="C92" s="53"/>
      <c r="D92" s="53"/>
      <c r="E92" s="53"/>
      <c r="F92" s="53"/>
      <c r="G92" s="53"/>
      <c r="H92" s="53"/>
      <c r="I92" s="293"/>
      <c r="J92" s="294"/>
    </row>
    <row r="93" spans="2:10" x14ac:dyDescent="0.2">
      <c r="B93" s="53"/>
      <c r="C93" s="53"/>
      <c r="D93" s="53"/>
      <c r="E93" s="53"/>
      <c r="F93" s="53"/>
      <c r="G93" s="53"/>
      <c r="H93" s="53"/>
      <c r="I93" s="293"/>
      <c r="J93" s="294"/>
    </row>
    <row r="94" spans="2:10" x14ac:dyDescent="0.2">
      <c r="B94" s="53"/>
      <c r="C94" s="53"/>
      <c r="D94" s="53"/>
      <c r="E94" s="53"/>
      <c r="F94" s="53"/>
      <c r="G94" s="53"/>
      <c r="H94" s="53"/>
      <c r="I94" s="293"/>
      <c r="J94" s="294"/>
    </row>
    <row r="97" spans="1:26" x14ac:dyDescent="0.2">
      <c r="A97" s="1"/>
      <c r="N97" s="1"/>
      <c r="O97" s="1"/>
      <c r="P97" s="1"/>
      <c r="Q97" s="137"/>
      <c r="R97" s="129"/>
      <c r="T97" s="1"/>
      <c r="U97" s="129"/>
      <c r="V97" s="1"/>
      <c r="W97" s="275"/>
      <c r="X97" s="1"/>
      <c r="Y97" s="1"/>
      <c r="Z97" s="1"/>
    </row>
    <row r="98" spans="1:26" x14ac:dyDescent="0.2">
      <c r="A98" s="1"/>
      <c r="B98" s="262" t="s">
        <v>391</v>
      </c>
      <c r="F98" s="26"/>
      <c r="G98" s="26"/>
      <c r="H98" s="26"/>
      <c r="I98" s="26"/>
      <c r="J98" s="26"/>
      <c r="K98" s="26"/>
      <c r="L98" s="26"/>
      <c r="M98" s="26"/>
      <c r="N98" s="26"/>
      <c r="O98" s="1"/>
      <c r="P98" s="1"/>
      <c r="Q98" s="137"/>
      <c r="R98" s="129"/>
      <c r="T98" s="1"/>
      <c r="U98" s="129"/>
      <c r="V98" s="1"/>
      <c r="W98" s="275"/>
      <c r="X98" s="1"/>
      <c r="Y98" s="1"/>
      <c r="Z98" s="1"/>
    </row>
    <row r="99" spans="1:26" x14ac:dyDescent="0.2">
      <c r="A99" s="1"/>
      <c r="F99" s="26"/>
      <c r="G99" s="26"/>
      <c r="H99" s="26"/>
      <c r="I99" s="26"/>
      <c r="J99" s="26"/>
      <c r="K99" s="26"/>
      <c r="L99" s="26"/>
      <c r="M99" s="26"/>
      <c r="N99" s="26"/>
      <c r="O99" s="1"/>
      <c r="P99" s="1"/>
      <c r="Q99" s="137"/>
      <c r="R99" s="129"/>
      <c r="T99" s="1"/>
      <c r="U99" s="129"/>
      <c r="V99" s="1"/>
      <c r="W99" s="275"/>
      <c r="X99" s="1"/>
      <c r="Y99" s="1"/>
      <c r="Z99" s="1"/>
    </row>
    <row r="100" spans="1:26" x14ac:dyDescent="0.2">
      <c r="A100" s="1"/>
      <c r="F100" s="26"/>
      <c r="G100" s="26"/>
      <c r="H100" s="26"/>
      <c r="I100" s="26"/>
      <c r="J100" s="26"/>
      <c r="K100" s="26"/>
      <c r="L100" s="26"/>
      <c r="M100" s="26"/>
      <c r="N100" s="26"/>
      <c r="O100" s="53"/>
      <c r="P100" s="1"/>
      <c r="Q100" s="140"/>
      <c r="R100" s="129"/>
      <c r="T100" s="1"/>
      <c r="U100" s="129"/>
      <c r="V100" s="1"/>
      <c r="W100" s="275"/>
      <c r="X100" s="1"/>
      <c r="Y100" s="1"/>
      <c r="Z100" s="1"/>
    </row>
    <row r="101" spans="1:26" ht="13.5" thickBot="1" x14ac:dyDescent="0.25">
      <c r="A101" s="1"/>
      <c r="B101" s="101"/>
      <c r="C101" s="101"/>
      <c r="D101" s="101"/>
      <c r="E101" s="101"/>
      <c r="F101" s="26"/>
      <c r="G101" s="26"/>
      <c r="H101" s="26"/>
      <c r="I101" s="26"/>
      <c r="J101" s="26"/>
      <c r="K101" s="26"/>
      <c r="L101" s="26"/>
      <c r="M101" s="26"/>
      <c r="N101" s="26"/>
      <c r="O101" s="53"/>
      <c r="P101" s="1"/>
      <c r="Q101" s="140"/>
      <c r="R101" s="129"/>
      <c r="T101" s="1"/>
      <c r="U101" s="129"/>
      <c r="V101" s="1"/>
      <c r="W101" s="275"/>
      <c r="X101" s="1"/>
      <c r="Y101" s="1"/>
      <c r="Z101" s="1"/>
    </row>
    <row r="102" spans="1:26" x14ac:dyDescent="0.2">
      <c r="A102" s="1"/>
      <c r="B102" s="108" t="s">
        <v>59</v>
      </c>
      <c r="C102" s="109"/>
      <c r="D102" s="404" t="s">
        <v>61</v>
      </c>
      <c r="E102" s="360" t="s">
        <v>61</v>
      </c>
      <c r="F102" s="360" t="s">
        <v>62</v>
      </c>
      <c r="J102" s="398"/>
      <c r="K102" s="123"/>
      <c r="L102" s="26"/>
      <c r="M102" s="26"/>
      <c r="N102" s="26"/>
      <c r="O102" s="53"/>
      <c r="P102" s="1"/>
      <c r="Q102" s="140"/>
      <c r="R102" s="129"/>
      <c r="T102" s="1"/>
      <c r="U102" s="129"/>
      <c r="V102" s="1"/>
      <c r="W102" s="275"/>
      <c r="X102" s="1"/>
      <c r="Y102" s="1"/>
      <c r="Z102" s="1"/>
    </row>
    <row r="103" spans="1:26" ht="13.5" thickBot="1" x14ac:dyDescent="0.25">
      <c r="A103" s="1"/>
      <c r="B103" s="357"/>
      <c r="C103" s="358"/>
      <c r="D103" s="358"/>
      <c r="E103" s="359" t="s">
        <v>65</v>
      </c>
      <c r="F103" s="359" t="s">
        <v>65</v>
      </c>
      <c r="J103" s="123"/>
      <c r="K103" s="123"/>
      <c r="L103" s="26"/>
      <c r="M103" s="26"/>
      <c r="N103" s="26"/>
      <c r="O103" s="53"/>
      <c r="P103" s="1"/>
      <c r="Q103" s="140"/>
      <c r="R103" s="129"/>
      <c r="T103" s="1"/>
      <c r="U103" s="129"/>
      <c r="V103" s="1"/>
      <c r="W103" s="275"/>
      <c r="X103" s="1"/>
      <c r="Y103" s="1"/>
      <c r="Z103" s="1"/>
    </row>
    <row r="104" spans="1:26" x14ac:dyDescent="0.2">
      <c r="A104" s="1"/>
      <c r="B104" s="407" t="s">
        <v>247</v>
      </c>
      <c r="C104" s="408"/>
      <c r="D104" s="410">
        <v>14629</v>
      </c>
      <c r="E104" s="409">
        <f>D104/D$104</f>
        <v>1</v>
      </c>
      <c r="F104" s="409"/>
      <c r="J104" s="399"/>
      <c r="K104" s="400"/>
      <c r="L104" s="400"/>
      <c r="M104" s="400"/>
      <c r="N104" s="400"/>
      <c r="O104" s="401"/>
      <c r="P104" s="400"/>
      <c r="Q104" s="402"/>
      <c r="R104" s="403"/>
      <c r="S104" s="400"/>
      <c r="T104" s="401"/>
      <c r="U104" s="129"/>
      <c r="V104" s="1"/>
      <c r="W104" s="275"/>
      <c r="X104" s="1"/>
      <c r="Y104" s="1"/>
      <c r="Z104" s="1"/>
    </row>
    <row r="105" spans="1:26" ht="15" x14ac:dyDescent="0.25">
      <c r="A105" s="1"/>
      <c r="B105" s="165"/>
      <c r="C105" s="172"/>
      <c r="D105" s="410"/>
      <c r="E105" s="409"/>
      <c r="F105" s="405"/>
      <c r="J105" s="394"/>
      <c r="K105" s="293"/>
      <c r="L105" s="26"/>
      <c r="M105" s="26"/>
      <c r="N105" s="26"/>
      <c r="O105" s="53"/>
      <c r="P105" s="1"/>
      <c r="Q105" s="140"/>
      <c r="R105" s="129"/>
      <c r="T105" s="1"/>
      <c r="U105" s="129"/>
      <c r="V105" s="1"/>
      <c r="W105" s="275"/>
      <c r="X105" s="1"/>
      <c r="Y105" s="1"/>
      <c r="Z105" s="1"/>
    </row>
    <row r="106" spans="1:26" ht="15" x14ac:dyDescent="0.25">
      <c r="A106" s="1"/>
      <c r="B106" s="165"/>
      <c r="C106" s="172"/>
      <c r="D106" s="410"/>
      <c r="E106" s="409"/>
      <c r="F106" s="405"/>
      <c r="J106" s="394"/>
      <c r="K106" s="293"/>
      <c r="L106" s="56"/>
      <c r="M106" s="26"/>
      <c r="N106" s="26"/>
      <c r="O106" s="53"/>
      <c r="P106" s="1"/>
      <c r="Q106" s="140"/>
      <c r="R106" s="129"/>
      <c r="T106" s="1"/>
      <c r="U106" s="129"/>
      <c r="V106" s="1"/>
      <c r="W106" s="275"/>
      <c r="X106" s="1"/>
      <c r="Y106" s="1"/>
      <c r="Z106" s="1"/>
    </row>
    <row r="107" spans="1:26" ht="15" x14ac:dyDescent="0.25">
      <c r="A107" s="1"/>
      <c r="B107" s="165"/>
      <c r="C107" s="172"/>
      <c r="D107" s="410"/>
      <c r="E107" s="409"/>
      <c r="F107" s="405"/>
      <c r="J107" s="394"/>
      <c r="K107" s="293"/>
      <c r="L107" s="56"/>
      <c r="M107" s="26"/>
      <c r="N107" s="26"/>
      <c r="O107" s="53"/>
      <c r="P107" s="1"/>
      <c r="Q107" s="140"/>
      <c r="R107" s="129"/>
      <c r="T107" s="1"/>
      <c r="U107" s="129"/>
      <c r="V107" s="1"/>
      <c r="W107" s="275"/>
      <c r="X107" s="1"/>
      <c r="Y107" s="1"/>
      <c r="Z107" s="1"/>
    </row>
    <row r="108" spans="1:26" ht="15" x14ac:dyDescent="0.25">
      <c r="A108" s="1"/>
      <c r="B108" s="165" t="s">
        <v>420</v>
      </c>
      <c r="C108" s="172"/>
      <c r="D108" s="410">
        <v>13388</v>
      </c>
      <c r="E108" s="409">
        <f t="shared" ref="E108:E118" si="12">D108/D$104</f>
        <v>0.91516850092282453</v>
      </c>
      <c r="F108" s="409">
        <f t="shared" ref="F108:F118" si="13">E108/E$108</f>
        <v>1</v>
      </c>
      <c r="J108" s="394"/>
      <c r="K108" s="293"/>
      <c r="L108" s="56"/>
      <c r="M108" s="26"/>
      <c r="N108" s="26"/>
      <c r="O108" s="53"/>
      <c r="P108" s="1"/>
      <c r="Q108" s="140"/>
      <c r="R108" s="129"/>
      <c r="T108" s="1"/>
      <c r="U108" s="129"/>
      <c r="V108" s="1"/>
      <c r="W108" s="275"/>
      <c r="X108" s="1"/>
      <c r="Y108" s="1"/>
      <c r="Z108" s="1"/>
    </row>
    <row r="109" spans="1:26" ht="15" x14ac:dyDescent="0.25">
      <c r="A109" s="1"/>
      <c r="B109" s="165" t="s">
        <v>418</v>
      </c>
      <c r="C109" s="172"/>
      <c r="D109" s="410">
        <v>12706</v>
      </c>
      <c r="E109" s="409">
        <f t="shared" si="12"/>
        <v>0.86854877298516642</v>
      </c>
      <c r="F109" s="409">
        <f t="shared" si="13"/>
        <v>0.94905885867941431</v>
      </c>
      <c r="J109" s="394"/>
      <c r="K109" s="293"/>
      <c r="L109" s="56"/>
      <c r="M109" s="26"/>
      <c r="N109" s="56"/>
      <c r="O109" s="278"/>
      <c r="P109" s="1"/>
      <c r="Q109" s="140"/>
      <c r="R109" s="129"/>
      <c r="T109" s="1"/>
      <c r="U109" s="129"/>
      <c r="V109" s="1"/>
      <c r="W109" s="275"/>
      <c r="X109" s="1"/>
      <c r="Y109" s="1"/>
      <c r="Z109" s="1"/>
    </row>
    <row r="110" spans="1:26" ht="15" x14ac:dyDescent="0.25">
      <c r="A110" s="1"/>
      <c r="B110" s="165" t="s">
        <v>17</v>
      </c>
      <c r="C110" s="172"/>
      <c r="D110" s="410">
        <v>12702</v>
      </c>
      <c r="E110" s="409">
        <f t="shared" si="12"/>
        <v>0.86827534349579605</v>
      </c>
      <c r="F110" s="409">
        <f t="shared" si="13"/>
        <v>0.94876008365700626</v>
      </c>
      <c r="J110" s="394"/>
      <c r="K110" s="293"/>
      <c r="L110" s="56"/>
      <c r="M110" s="26"/>
      <c r="N110" s="26"/>
      <c r="O110" s="1"/>
      <c r="P110" s="1"/>
      <c r="Q110" s="140"/>
      <c r="R110" s="129"/>
      <c r="T110" s="1"/>
      <c r="U110" s="129"/>
      <c r="V110" s="1"/>
      <c r="W110" s="275"/>
      <c r="X110" s="1"/>
      <c r="Y110" s="1"/>
      <c r="Z110" s="1"/>
    </row>
    <row r="111" spans="1:26" ht="15" x14ac:dyDescent="0.25">
      <c r="A111" s="1"/>
      <c r="B111" s="165" t="s">
        <v>103</v>
      </c>
      <c r="C111" s="172"/>
      <c r="D111" s="410">
        <v>12125</v>
      </c>
      <c r="E111" s="409">
        <f t="shared" si="12"/>
        <v>0.82883313965411165</v>
      </c>
      <c r="F111" s="409">
        <f t="shared" si="13"/>
        <v>0.90566178667463393</v>
      </c>
      <c r="J111" s="394"/>
      <c r="K111" s="293"/>
      <c r="L111" s="56"/>
      <c r="M111" s="26"/>
      <c r="N111" s="26"/>
      <c r="O111" s="1"/>
      <c r="P111" s="1"/>
      <c r="Q111" s="137"/>
      <c r="R111" s="129"/>
      <c r="T111" s="1"/>
      <c r="U111" s="129"/>
      <c r="V111" s="1"/>
      <c r="W111" s="275"/>
      <c r="X111" s="1"/>
      <c r="Y111" s="1"/>
      <c r="Z111" s="1"/>
    </row>
    <row r="112" spans="1:26" ht="15" x14ac:dyDescent="0.25">
      <c r="A112" s="1"/>
      <c r="B112" s="165" t="s">
        <v>3</v>
      </c>
      <c r="C112" s="172"/>
      <c r="D112" s="410">
        <v>11981</v>
      </c>
      <c r="E112" s="409">
        <f t="shared" si="12"/>
        <v>0.81898967803677625</v>
      </c>
      <c r="F112" s="409">
        <f t="shared" si="13"/>
        <v>0.8949058858679414</v>
      </c>
      <c r="J112" s="394"/>
      <c r="K112" s="293"/>
      <c r="L112" s="26"/>
      <c r="M112" s="26"/>
      <c r="N112" s="26"/>
      <c r="O112" s="1"/>
      <c r="P112" s="1"/>
      <c r="Q112" s="137"/>
      <c r="R112" s="129"/>
      <c r="T112" s="1"/>
      <c r="U112" s="129"/>
      <c r="V112" s="1"/>
      <c r="W112" s="275"/>
      <c r="X112" s="1"/>
      <c r="Y112" s="1"/>
      <c r="Z112" s="1"/>
    </row>
    <row r="113" spans="1:26" ht="15" x14ac:dyDescent="0.25">
      <c r="A113" s="1"/>
      <c r="B113" s="165" t="s">
        <v>460</v>
      </c>
      <c r="C113" s="172"/>
      <c r="D113" s="410">
        <v>11770</v>
      </c>
      <c r="E113" s="409">
        <f t="shared" si="12"/>
        <v>0.80456627247248613</v>
      </c>
      <c r="F113" s="409">
        <f t="shared" si="13"/>
        <v>0.87914550343591269</v>
      </c>
      <c r="J113" s="394"/>
      <c r="K113" s="293"/>
      <c r="L113" s="26"/>
      <c r="M113" s="26"/>
      <c r="N113" s="26"/>
      <c r="O113" s="1"/>
      <c r="P113" s="1"/>
      <c r="Q113" s="137"/>
      <c r="R113" s="129"/>
      <c r="T113" s="1"/>
      <c r="U113" s="129"/>
      <c r="V113" s="1"/>
      <c r="W113" s="275"/>
      <c r="X113" s="1"/>
      <c r="Y113" s="1"/>
      <c r="Z113" s="1"/>
    </row>
    <row r="114" spans="1:26" ht="15" x14ac:dyDescent="0.25">
      <c r="A114" s="1"/>
      <c r="B114" s="165" t="s">
        <v>407</v>
      </c>
      <c r="C114" s="2"/>
      <c r="D114" s="410">
        <v>11409</v>
      </c>
      <c r="E114" s="409">
        <f t="shared" si="12"/>
        <v>0.77988926105680501</v>
      </c>
      <c r="F114" s="409">
        <f t="shared" si="13"/>
        <v>0.85218105766357932</v>
      </c>
      <c r="J114" s="394"/>
      <c r="K114" s="293"/>
      <c r="L114" s="26"/>
      <c r="M114" s="26"/>
      <c r="N114" s="26"/>
      <c r="O114" s="1"/>
      <c r="P114" s="1"/>
      <c r="Q114" s="137"/>
      <c r="R114" s="129"/>
      <c r="T114" s="1"/>
      <c r="U114" s="129"/>
      <c r="V114" s="1"/>
      <c r="W114" s="275"/>
      <c r="X114" s="1"/>
      <c r="Y114" s="1"/>
      <c r="Z114" s="1"/>
    </row>
    <row r="115" spans="1:26" ht="15" x14ac:dyDescent="0.25">
      <c r="A115" s="1"/>
      <c r="B115" s="387" t="s">
        <v>6</v>
      </c>
      <c r="C115" s="2"/>
      <c r="D115" s="410">
        <v>11407</v>
      </c>
      <c r="E115" s="409">
        <f t="shared" si="12"/>
        <v>0.77975254631211977</v>
      </c>
      <c r="F115" s="409">
        <f t="shared" si="13"/>
        <v>0.85203167015237524</v>
      </c>
      <c r="J115" s="394"/>
      <c r="K115" s="293"/>
      <c r="L115" s="26"/>
      <c r="M115" s="293"/>
      <c r="N115" s="26"/>
      <c r="O115" s="1"/>
      <c r="P115" s="1"/>
      <c r="Q115" s="137"/>
      <c r="R115" s="129"/>
      <c r="T115" s="1"/>
      <c r="U115" s="129"/>
      <c r="V115" s="1"/>
      <c r="W115" s="275"/>
      <c r="X115" s="1"/>
      <c r="Y115" s="1"/>
      <c r="Z115" s="1"/>
    </row>
    <row r="116" spans="1:26" ht="15" x14ac:dyDescent="0.25">
      <c r="A116" s="1"/>
      <c r="B116" s="165" t="s">
        <v>471</v>
      </c>
      <c r="C116" s="2"/>
      <c r="D116" s="412">
        <v>10825</v>
      </c>
      <c r="E116" s="425">
        <f t="shared" si="12"/>
        <v>0.73996855560872243</v>
      </c>
      <c r="F116" s="425">
        <f t="shared" si="13"/>
        <v>0.80855990439199288</v>
      </c>
      <c r="J116" s="394"/>
      <c r="K116" s="293"/>
      <c r="L116" s="26"/>
      <c r="M116" s="26"/>
      <c r="N116" s="26"/>
      <c r="O116" s="1"/>
      <c r="P116" s="1"/>
      <c r="Q116" s="137"/>
      <c r="R116" s="129"/>
      <c r="T116" s="1"/>
      <c r="U116" s="129"/>
      <c r="V116" s="1"/>
      <c r="W116" s="275"/>
      <c r="X116" s="1"/>
      <c r="Y116" s="1"/>
      <c r="Z116" s="1"/>
    </row>
    <row r="117" spans="1:26" ht="15" x14ac:dyDescent="0.25">
      <c r="A117" s="1"/>
      <c r="B117" s="387" t="s">
        <v>461</v>
      </c>
      <c r="C117" s="172"/>
      <c r="D117" s="412">
        <v>10687</v>
      </c>
      <c r="E117" s="425">
        <f t="shared" si="12"/>
        <v>0.73053523822544264</v>
      </c>
      <c r="F117" s="425">
        <f t="shared" si="13"/>
        <v>0.79825216611891248</v>
      </c>
      <c r="J117" s="394"/>
      <c r="K117" s="293"/>
      <c r="L117" s="26"/>
      <c r="M117" s="26"/>
      <c r="N117" s="26"/>
      <c r="O117" s="1"/>
      <c r="P117" s="1"/>
      <c r="Q117" s="137"/>
      <c r="R117" s="129"/>
      <c r="T117" s="1"/>
      <c r="U117" s="129"/>
      <c r="V117" s="1"/>
      <c r="W117" s="275"/>
      <c r="X117" s="1"/>
      <c r="Y117" s="1"/>
      <c r="Z117" s="1"/>
    </row>
    <row r="118" spans="1:26" ht="15" x14ac:dyDescent="0.25">
      <c r="A118" s="1"/>
      <c r="B118" s="387" t="s">
        <v>386</v>
      </c>
      <c r="C118" s="172"/>
      <c r="D118" s="412">
        <v>8822</v>
      </c>
      <c r="E118" s="425">
        <f t="shared" si="12"/>
        <v>0.60304873880648024</v>
      </c>
      <c r="F118" s="425">
        <f t="shared" si="13"/>
        <v>0.65894831192112335</v>
      </c>
      <c r="J118" s="394"/>
      <c r="K118" s="293"/>
      <c r="L118" s="26"/>
      <c r="M118" s="26"/>
      <c r="N118" s="26"/>
      <c r="O118" s="1"/>
      <c r="P118" s="1"/>
      <c r="Q118" s="137"/>
      <c r="R118" s="129"/>
      <c r="T118" s="1"/>
      <c r="U118" s="129"/>
      <c r="V118" s="1"/>
      <c r="W118" s="275"/>
      <c r="X118" s="1"/>
      <c r="Y118" s="1"/>
      <c r="Z118" s="1"/>
    </row>
    <row r="119" spans="1:26" ht="15" x14ac:dyDescent="0.25">
      <c r="A119" s="1"/>
      <c r="B119" s="387"/>
      <c r="C119" s="2"/>
      <c r="D119" s="411"/>
      <c r="E119" s="405"/>
      <c r="F119" s="405"/>
      <c r="J119" s="394"/>
      <c r="K119" s="293"/>
      <c r="L119" s="26"/>
      <c r="M119" s="26"/>
      <c r="N119" s="26"/>
      <c r="O119" s="1"/>
      <c r="P119" s="1"/>
      <c r="Q119" s="137"/>
      <c r="R119" s="129"/>
      <c r="T119" s="1"/>
      <c r="U119" s="129"/>
      <c r="V119" s="1"/>
      <c r="W119" s="275"/>
      <c r="X119" s="1"/>
      <c r="Y119" s="1"/>
      <c r="Z119" s="1"/>
    </row>
    <row r="120" spans="1:26" ht="15.75" thickBot="1" x14ac:dyDescent="0.3">
      <c r="A120" s="1"/>
      <c r="B120" s="179"/>
      <c r="C120" s="12"/>
      <c r="D120" s="413"/>
      <c r="E120" s="406"/>
      <c r="F120" s="406"/>
      <c r="J120" s="394"/>
      <c r="K120" s="394"/>
      <c r="L120" s="26"/>
      <c r="M120" s="26"/>
      <c r="N120" s="26"/>
      <c r="O120" s="1"/>
      <c r="P120" s="1"/>
      <c r="Q120" s="137"/>
      <c r="R120" s="129"/>
      <c r="T120" s="1"/>
      <c r="U120" s="129"/>
      <c r="V120" s="1"/>
      <c r="W120" s="275"/>
      <c r="X120" s="1"/>
      <c r="Y120" s="1"/>
      <c r="Z120" s="1"/>
    </row>
    <row r="121" spans="1:26" ht="15" x14ac:dyDescent="0.25">
      <c r="A121" s="281"/>
      <c r="B121" s="26"/>
      <c r="C121" s="1"/>
      <c r="D121" s="279"/>
      <c r="E121" s="280"/>
      <c r="F121" s="26"/>
      <c r="G121" s="26"/>
      <c r="H121" s="26"/>
      <c r="I121" s="394"/>
      <c r="J121" s="394"/>
      <c r="K121" s="394"/>
      <c r="L121" s="26"/>
      <c r="M121" s="26"/>
      <c r="N121" s="395"/>
      <c r="O121" s="281"/>
      <c r="P121" s="281"/>
      <c r="Q121" s="137"/>
      <c r="R121" s="129"/>
      <c r="T121" s="1"/>
      <c r="U121" s="129"/>
      <c r="V121" s="1"/>
      <c r="W121" s="275"/>
      <c r="X121" s="1"/>
      <c r="Y121" s="1"/>
      <c r="Z121" s="1"/>
    </row>
    <row r="122" spans="1:26" ht="15" x14ac:dyDescent="0.25">
      <c r="A122" s="281"/>
      <c r="B122" s="1"/>
      <c r="C122" s="1"/>
      <c r="D122" s="1"/>
      <c r="E122" s="1"/>
      <c r="F122" s="26"/>
      <c r="G122" s="26"/>
      <c r="H122" s="26"/>
      <c r="I122" s="394"/>
      <c r="J122" s="394"/>
      <c r="K122" s="396"/>
      <c r="L122" s="26"/>
      <c r="M122" s="26"/>
      <c r="N122" s="395"/>
      <c r="O122" s="281"/>
      <c r="P122" s="281"/>
      <c r="Q122" s="137"/>
      <c r="R122" s="129"/>
      <c r="T122" s="1"/>
      <c r="U122" s="129"/>
      <c r="V122" s="1"/>
      <c r="W122" s="275"/>
      <c r="X122" s="1"/>
      <c r="Y122" s="1"/>
      <c r="Z122" s="1"/>
    </row>
    <row r="123" spans="1:26" ht="15" x14ac:dyDescent="0.25">
      <c r="A123" s="281"/>
      <c r="B123" s="1"/>
      <c r="C123" s="1"/>
      <c r="D123" s="1"/>
      <c r="E123" s="1"/>
      <c r="F123" s="26"/>
      <c r="G123" s="26"/>
      <c r="H123" s="26"/>
      <c r="I123" s="394"/>
      <c r="J123" s="394"/>
      <c r="K123" s="396"/>
      <c r="L123" s="26"/>
      <c r="M123" s="26"/>
      <c r="N123" s="395"/>
      <c r="O123" s="281"/>
      <c r="P123" s="281"/>
      <c r="Q123" s="137"/>
      <c r="R123" s="129"/>
      <c r="T123" s="1"/>
      <c r="U123" s="129"/>
      <c r="V123" s="1"/>
      <c r="W123" s="275"/>
      <c r="X123" s="1"/>
      <c r="Y123" s="1"/>
      <c r="Z123" s="1"/>
    </row>
    <row r="124" spans="1:26" ht="15" x14ac:dyDescent="0.25">
      <c r="A124" s="281"/>
      <c r="B124" s="26"/>
      <c r="C124" s="26"/>
      <c r="D124" s="26"/>
      <c r="E124" s="26"/>
      <c r="F124" s="26"/>
      <c r="G124" s="26"/>
      <c r="H124" s="26"/>
      <c r="I124" s="394"/>
      <c r="J124" s="394"/>
      <c r="K124" s="396"/>
      <c r="L124" s="26"/>
      <c r="M124" s="26"/>
      <c r="N124" s="395"/>
      <c r="O124" s="281"/>
      <c r="P124" s="281"/>
      <c r="Q124" s="137"/>
      <c r="R124" s="129"/>
      <c r="T124" s="1"/>
      <c r="U124" s="129"/>
      <c r="V124" s="1"/>
      <c r="W124" s="275"/>
      <c r="X124" s="1"/>
      <c r="Y124" s="1"/>
      <c r="Z124" s="1"/>
    </row>
    <row r="125" spans="1:26" x14ac:dyDescent="0.2">
      <c r="A125" s="281"/>
      <c r="B125" s="395"/>
      <c r="C125" s="395"/>
      <c r="D125" s="395"/>
      <c r="E125" s="395"/>
      <c r="F125" s="395"/>
      <c r="G125" s="395"/>
      <c r="H125" s="395"/>
      <c r="I125" s="395"/>
      <c r="J125" s="395"/>
      <c r="K125" s="395"/>
      <c r="L125" s="395"/>
      <c r="M125" s="395"/>
      <c r="N125" s="395"/>
      <c r="O125" s="281"/>
      <c r="P125" s="281"/>
      <c r="Q125" s="137"/>
      <c r="R125" s="129"/>
      <c r="T125" s="1"/>
      <c r="U125" s="129"/>
      <c r="V125" s="1"/>
      <c r="W125" s="275"/>
      <c r="X125" s="1"/>
      <c r="Y125" s="1"/>
      <c r="Z125" s="1"/>
    </row>
    <row r="126" spans="1:26" x14ac:dyDescent="0.2">
      <c r="A126" s="281"/>
      <c r="B126" s="395"/>
      <c r="C126" s="395"/>
      <c r="D126" s="395"/>
      <c r="E126" s="395"/>
      <c r="F126" s="395"/>
      <c r="G126" s="395"/>
      <c r="H126" s="395"/>
      <c r="I126" s="395"/>
      <c r="J126" s="395"/>
      <c r="K126" s="395"/>
      <c r="L126" s="397"/>
      <c r="M126" s="395"/>
      <c r="N126" s="395"/>
      <c r="O126" s="281"/>
      <c r="P126" s="281"/>
      <c r="Q126" s="137"/>
      <c r="R126" s="129"/>
      <c r="T126" s="1"/>
      <c r="U126" s="129"/>
      <c r="V126" s="1"/>
      <c r="W126" s="275"/>
      <c r="X126" s="1"/>
      <c r="Y126" s="1"/>
      <c r="Z126" s="1"/>
    </row>
    <row r="127" spans="1:26" x14ac:dyDescent="0.2">
      <c r="A127" s="281"/>
      <c r="B127" s="395"/>
      <c r="C127" s="395"/>
      <c r="D127" s="395"/>
      <c r="E127" s="395"/>
      <c r="F127" s="395"/>
      <c r="G127" s="395"/>
      <c r="H127" s="395"/>
      <c r="I127" s="395"/>
      <c r="J127" s="395"/>
      <c r="K127" s="395"/>
      <c r="L127" s="397"/>
      <c r="M127" s="395"/>
      <c r="N127" s="395"/>
      <c r="O127" s="281"/>
      <c r="P127" s="281"/>
      <c r="Q127" s="137"/>
      <c r="R127" s="129"/>
      <c r="T127" s="1"/>
      <c r="U127" s="129"/>
      <c r="V127" s="1"/>
      <c r="W127" s="275"/>
      <c r="X127" s="1"/>
      <c r="Y127" s="1"/>
      <c r="Z127" s="1"/>
    </row>
    <row r="128" spans="1:26" x14ac:dyDescent="0.2">
      <c r="A128" s="281"/>
      <c r="B128" s="395"/>
      <c r="C128" s="395"/>
      <c r="D128" s="395"/>
      <c r="E128" s="395"/>
      <c r="F128" s="395"/>
      <c r="G128" s="395"/>
      <c r="H128" s="395"/>
      <c r="I128" s="395"/>
      <c r="J128" s="395"/>
      <c r="K128" s="395"/>
      <c r="L128" s="397"/>
      <c r="M128" s="395"/>
      <c r="N128" s="395"/>
      <c r="O128" s="281"/>
      <c r="P128" s="281"/>
      <c r="Q128" s="137"/>
      <c r="R128" s="129"/>
      <c r="T128" s="1"/>
      <c r="U128" s="129"/>
      <c r="V128" s="1"/>
      <c r="W128" s="275"/>
      <c r="X128" s="1"/>
      <c r="Y128" s="1"/>
      <c r="Z128" s="1"/>
    </row>
    <row r="129" spans="1:26" x14ac:dyDescent="0.2">
      <c r="A129" s="281"/>
      <c r="B129" s="395"/>
      <c r="C129" s="395"/>
      <c r="D129" s="395"/>
      <c r="E129" s="395"/>
      <c r="F129" s="395"/>
      <c r="G129" s="395"/>
      <c r="H129" s="395"/>
      <c r="I129" s="395"/>
      <c r="J129" s="395"/>
      <c r="K129" s="395"/>
      <c r="L129" s="397"/>
      <c r="M129" s="395"/>
      <c r="N129" s="395"/>
      <c r="O129" s="281"/>
      <c r="P129" s="281"/>
      <c r="Q129" s="137"/>
      <c r="R129" s="129"/>
      <c r="T129" s="1"/>
      <c r="U129" s="129"/>
      <c r="V129" s="1"/>
      <c r="W129" s="275"/>
      <c r="X129" s="1"/>
      <c r="Y129" s="1"/>
      <c r="Z129" s="1"/>
    </row>
    <row r="130" spans="1:26" x14ac:dyDescent="0.2">
      <c r="A130" s="281"/>
      <c r="B130" s="395"/>
      <c r="C130" s="395"/>
      <c r="D130" s="395"/>
      <c r="E130" s="395"/>
      <c r="F130" s="395"/>
      <c r="G130" s="395"/>
      <c r="H130" s="395"/>
      <c r="I130" s="395"/>
      <c r="J130" s="395"/>
      <c r="K130" s="395"/>
      <c r="L130" s="397"/>
      <c r="M130" s="395"/>
      <c r="N130" s="395"/>
      <c r="O130" s="281"/>
      <c r="P130" s="281"/>
      <c r="Q130" s="137"/>
      <c r="R130" s="129"/>
      <c r="T130" s="1"/>
      <c r="U130" s="129"/>
      <c r="V130" s="1"/>
      <c r="W130" s="275"/>
      <c r="X130" s="1"/>
      <c r="Y130" s="1"/>
      <c r="Z130" s="1"/>
    </row>
    <row r="131" spans="1:26" x14ac:dyDescent="0.2">
      <c r="A131" s="281"/>
      <c r="B131" s="395"/>
      <c r="C131" s="395"/>
      <c r="D131" s="395"/>
      <c r="E131" s="395"/>
      <c r="F131" s="395"/>
      <c r="G131" s="395"/>
      <c r="H131" s="395"/>
      <c r="I131" s="395"/>
      <c r="J131" s="395"/>
      <c r="K131" s="395"/>
      <c r="L131" s="397"/>
      <c r="M131" s="395"/>
      <c r="N131" s="395"/>
      <c r="O131" s="281"/>
      <c r="P131" s="281"/>
      <c r="Q131" s="137"/>
      <c r="R131" s="129"/>
      <c r="T131" s="1"/>
      <c r="U131" s="129"/>
      <c r="V131" s="1"/>
      <c r="W131" s="275"/>
      <c r="X131" s="1"/>
      <c r="Y131" s="1"/>
      <c r="Z131" s="1"/>
    </row>
    <row r="132" spans="1:26" x14ac:dyDescent="0.2">
      <c r="A132" s="281"/>
      <c r="B132" s="395"/>
      <c r="C132" s="395"/>
      <c r="D132" s="395"/>
      <c r="E132" s="395"/>
      <c r="F132" s="395"/>
      <c r="G132" s="395"/>
      <c r="H132" s="395"/>
      <c r="I132" s="395"/>
      <c r="J132" s="395"/>
      <c r="K132" s="395"/>
      <c r="L132" s="397"/>
      <c r="M132" s="395"/>
      <c r="N132" s="395"/>
      <c r="O132" s="281"/>
      <c r="P132" s="281"/>
      <c r="Q132" s="137"/>
      <c r="R132" s="129"/>
      <c r="T132" s="1"/>
      <c r="U132" s="129"/>
      <c r="V132" s="1"/>
      <c r="W132" s="275"/>
      <c r="X132" s="1"/>
      <c r="Y132" s="1"/>
      <c r="Z132" s="1"/>
    </row>
    <row r="133" spans="1:26" x14ac:dyDescent="0.2">
      <c r="A133" s="281"/>
      <c r="B133" s="395"/>
      <c r="C133" s="395"/>
      <c r="D133" s="395"/>
      <c r="E133" s="395"/>
      <c r="F133" s="395"/>
      <c r="G133" s="395"/>
      <c r="H133" s="395"/>
      <c r="I133" s="395"/>
      <c r="J133" s="395"/>
      <c r="K133" s="395"/>
      <c r="L133" s="397"/>
      <c r="M133" s="395"/>
      <c r="N133" s="395"/>
      <c r="O133" s="281"/>
      <c r="P133" s="281"/>
      <c r="Q133" s="137"/>
      <c r="R133" s="129"/>
      <c r="T133" s="1"/>
      <c r="U133" s="129"/>
      <c r="V133" s="1"/>
      <c r="W133" s="275"/>
      <c r="X133" s="1"/>
      <c r="Y133" s="1"/>
      <c r="Z133" s="1"/>
    </row>
    <row r="134" spans="1:26" x14ac:dyDescent="0.2">
      <c r="A134" s="281"/>
      <c r="B134" s="395"/>
      <c r="C134" s="395"/>
      <c r="D134" s="395"/>
      <c r="E134" s="395"/>
      <c r="F134" s="395"/>
      <c r="G134" s="395"/>
      <c r="H134" s="395"/>
      <c r="I134" s="395"/>
      <c r="J134" s="395"/>
      <c r="K134" s="395"/>
      <c r="L134" s="397"/>
      <c r="M134" s="395"/>
      <c r="N134" s="395"/>
      <c r="O134" s="281"/>
      <c r="P134" s="281"/>
      <c r="Q134" s="137"/>
      <c r="R134" s="129"/>
      <c r="T134" s="1"/>
      <c r="U134" s="129"/>
      <c r="V134" s="1"/>
      <c r="W134" s="275"/>
      <c r="X134" s="1"/>
      <c r="Y134" s="1"/>
      <c r="Z134" s="1"/>
    </row>
    <row r="135" spans="1:26" x14ac:dyDescent="0.2">
      <c r="A135" s="281"/>
      <c r="B135" s="395"/>
      <c r="C135" s="395"/>
      <c r="D135" s="395"/>
      <c r="E135" s="395"/>
      <c r="F135" s="395"/>
      <c r="G135" s="395"/>
      <c r="H135" s="395"/>
      <c r="I135" s="395"/>
      <c r="J135" s="395"/>
      <c r="K135" s="395"/>
      <c r="L135" s="397"/>
      <c r="M135" s="395"/>
      <c r="N135" s="395"/>
      <c r="O135" s="281"/>
      <c r="P135" s="281"/>
      <c r="Q135" s="137"/>
      <c r="R135" s="129"/>
      <c r="T135" s="1"/>
      <c r="U135" s="129"/>
      <c r="V135" s="1"/>
      <c r="W135" s="275"/>
      <c r="X135" s="1"/>
      <c r="Y135" s="1"/>
      <c r="Z135" s="1"/>
    </row>
    <row r="136" spans="1:26" x14ac:dyDescent="0.2">
      <c r="A136" s="281"/>
      <c r="B136" s="395"/>
      <c r="C136" s="395"/>
      <c r="D136" s="395"/>
      <c r="E136" s="395"/>
      <c r="F136" s="395"/>
      <c r="G136" s="395"/>
      <c r="H136" s="395"/>
      <c r="I136" s="395"/>
      <c r="J136" s="395"/>
      <c r="K136" s="395"/>
      <c r="L136" s="397"/>
      <c r="M136" s="395"/>
      <c r="N136" s="395"/>
      <c r="O136" s="281"/>
      <c r="P136" s="281"/>
      <c r="Q136" s="137"/>
      <c r="R136" s="129"/>
      <c r="T136" s="1"/>
      <c r="U136" s="129"/>
      <c r="V136" s="1"/>
      <c r="W136" s="275"/>
      <c r="X136" s="1"/>
      <c r="Y136" s="1"/>
      <c r="Z136" s="1"/>
    </row>
    <row r="137" spans="1:26" x14ac:dyDescent="0.2">
      <c r="A137" s="281"/>
      <c r="B137" s="395"/>
      <c r="C137" s="395"/>
      <c r="D137" s="395"/>
      <c r="E137" s="395"/>
      <c r="F137" s="395"/>
      <c r="G137" s="395"/>
      <c r="H137" s="395"/>
      <c r="I137" s="395"/>
      <c r="J137" s="395"/>
      <c r="K137" s="395"/>
      <c r="L137" s="397"/>
      <c r="M137" s="395"/>
      <c r="N137" s="395"/>
      <c r="O137" s="281"/>
      <c r="P137" s="281"/>
      <c r="Q137" s="137"/>
      <c r="R137" s="129"/>
      <c r="T137" s="1"/>
      <c r="U137" s="129"/>
      <c r="V137" s="1"/>
      <c r="W137" s="275"/>
      <c r="X137" s="1"/>
      <c r="Y137" s="1"/>
      <c r="Z137" s="1"/>
    </row>
    <row r="138" spans="1:26" x14ac:dyDescent="0.2">
      <c r="A138" s="281"/>
      <c r="B138" s="395"/>
      <c r="C138" s="395"/>
      <c r="D138" s="395"/>
      <c r="E138" s="395"/>
      <c r="F138" s="395"/>
      <c r="G138" s="395"/>
      <c r="H138" s="395"/>
      <c r="I138" s="395"/>
      <c r="J138" s="395"/>
      <c r="K138" s="395"/>
      <c r="L138" s="397"/>
      <c r="M138" s="395"/>
      <c r="N138" s="395"/>
      <c r="O138" s="281"/>
      <c r="P138" s="281"/>
      <c r="Q138" s="137"/>
      <c r="R138" s="129"/>
      <c r="T138" s="1"/>
      <c r="U138" s="129"/>
      <c r="V138" s="1"/>
      <c r="W138" s="275"/>
      <c r="X138" s="1"/>
      <c r="Y138" s="1"/>
      <c r="Z138" s="1"/>
    </row>
    <row r="139" spans="1:26" x14ac:dyDescent="0.2">
      <c r="A139" s="281"/>
      <c r="B139" s="395"/>
      <c r="C139" s="395"/>
      <c r="D139" s="395"/>
      <c r="E139" s="395"/>
      <c r="F139" s="395"/>
      <c r="G139" s="395"/>
      <c r="H139" s="395"/>
      <c r="I139" s="395"/>
      <c r="J139" s="395"/>
      <c r="K139" s="395"/>
      <c r="L139" s="397"/>
      <c r="M139" s="395"/>
      <c r="N139" s="395"/>
      <c r="O139" s="281"/>
      <c r="P139" s="281"/>
      <c r="Q139" s="137"/>
      <c r="R139" s="129"/>
      <c r="T139" s="1"/>
      <c r="U139" s="129"/>
      <c r="V139" s="1"/>
      <c r="W139" s="275"/>
      <c r="X139" s="1"/>
      <c r="Y139" s="1"/>
      <c r="Z139" s="1"/>
    </row>
    <row r="140" spans="1:26" x14ac:dyDescent="0.2">
      <c r="A140" s="281"/>
      <c r="B140" s="395"/>
      <c r="C140" s="395"/>
      <c r="D140" s="395"/>
      <c r="E140" s="395"/>
      <c r="F140" s="395"/>
      <c r="G140" s="395"/>
      <c r="H140" s="395"/>
      <c r="I140" s="395"/>
      <c r="J140" s="395"/>
      <c r="K140" s="395"/>
      <c r="L140" s="397"/>
      <c r="M140" s="395"/>
      <c r="N140" s="395"/>
      <c r="O140" s="281"/>
      <c r="P140" s="281"/>
      <c r="Q140" s="137"/>
      <c r="R140" s="129"/>
      <c r="T140" s="1"/>
      <c r="U140" s="129"/>
      <c r="V140" s="1"/>
      <c r="W140" s="275"/>
      <c r="X140" s="1"/>
      <c r="Y140" s="1"/>
      <c r="Z140" s="1"/>
    </row>
    <row r="141" spans="1:26" x14ac:dyDescent="0.2">
      <c r="A141" s="281"/>
      <c r="B141" s="395"/>
      <c r="C141" s="395"/>
      <c r="D141" s="395"/>
      <c r="E141" s="395"/>
      <c r="F141" s="395"/>
      <c r="G141" s="395"/>
      <c r="H141" s="395"/>
      <c r="I141" s="395"/>
      <c r="J141" s="395"/>
      <c r="K141" s="395"/>
      <c r="L141" s="397"/>
      <c r="M141" s="395"/>
      <c r="N141" s="395"/>
      <c r="O141" s="281"/>
      <c r="P141" s="281"/>
      <c r="Q141" s="137"/>
      <c r="R141" s="129"/>
      <c r="T141" s="1"/>
      <c r="U141" s="129"/>
      <c r="V141" s="1"/>
      <c r="W141" s="275"/>
      <c r="X141" s="1"/>
      <c r="Y141" s="1"/>
      <c r="Z141" s="1"/>
    </row>
    <row r="142" spans="1:26" x14ac:dyDescent="0.2">
      <c r="A142" s="281"/>
      <c r="B142" s="395"/>
      <c r="C142" s="395"/>
      <c r="D142" s="395"/>
      <c r="E142" s="395"/>
      <c r="F142" s="395"/>
      <c r="G142" s="395"/>
      <c r="H142" s="395"/>
      <c r="I142" s="395"/>
      <c r="J142" s="395"/>
      <c r="K142" s="395"/>
      <c r="L142" s="397"/>
      <c r="M142" s="395"/>
      <c r="N142" s="395"/>
      <c r="O142" s="281"/>
      <c r="P142" s="281"/>
      <c r="Q142" s="137"/>
      <c r="R142" s="129"/>
      <c r="T142" s="1"/>
      <c r="U142" s="129"/>
      <c r="V142" s="1"/>
      <c r="W142" s="275"/>
      <c r="X142" s="1"/>
      <c r="Y142" s="1"/>
      <c r="Z142" s="1"/>
    </row>
    <row r="143" spans="1:26" x14ac:dyDescent="0.2">
      <c r="A143" s="281"/>
      <c r="B143" s="395"/>
      <c r="C143" s="395"/>
      <c r="D143" s="395"/>
      <c r="E143" s="395"/>
      <c r="F143" s="395"/>
      <c r="G143" s="395"/>
      <c r="H143" s="395"/>
      <c r="I143" s="395"/>
      <c r="J143" s="395"/>
      <c r="K143" s="395"/>
      <c r="L143" s="397"/>
      <c r="M143" s="395"/>
      <c r="N143" s="395"/>
      <c r="O143" s="281"/>
      <c r="P143" s="281"/>
      <c r="Q143" s="137"/>
      <c r="R143" s="129"/>
      <c r="T143" s="1"/>
      <c r="U143" s="129"/>
      <c r="V143" s="1"/>
      <c r="W143" s="275"/>
      <c r="X143" s="1"/>
      <c r="Y143" s="1"/>
      <c r="Z143" s="1"/>
    </row>
    <row r="144" spans="1:26" x14ac:dyDescent="0.2">
      <c r="A144" s="281"/>
      <c r="B144" s="395"/>
      <c r="C144" s="395"/>
      <c r="D144" s="395"/>
      <c r="E144" s="395"/>
      <c r="F144" s="395"/>
      <c r="G144" s="395"/>
      <c r="H144" s="395"/>
      <c r="I144" s="395"/>
      <c r="J144" s="395"/>
      <c r="K144" s="395"/>
      <c r="L144" s="397"/>
      <c r="M144" s="395"/>
      <c r="N144" s="395"/>
      <c r="O144" s="281"/>
      <c r="P144" s="281"/>
      <c r="Q144" s="137"/>
      <c r="R144" s="129"/>
      <c r="T144" s="1"/>
      <c r="U144" s="129"/>
      <c r="V144" s="1"/>
      <c r="W144" s="275"/>
      <c r="X144" s="1"/>
      <c r="Y144" s="1"/>
      <c r="Z144" s="1"/>
    </row>
    <row r="145" spans="1:26" x14ac:dyDescent="0.2">
      <c r="A145" s="281"/>
      <c r="B145" s="395"/>
      <c r="C145" s="395"/>
      <c r="D145" s="395"/>
      <c r="E145" s="395"/>
      <c r="F145" s="395"/>
      <c r="G145" s="395"/>
      <c r="H145" s="395"/>
      <c r="I145" s="395"/>
      <c r="J145" s="395"/>
      <c r="K145" s="395"/>
      <c r="L145" s="397"/>
      <c r="M145" s="395"/>
      <c r="N145" s="395"/>
      <c r="O145" s="281"/>
      <c r="P145" s="281"/>
      <c r="Q145" s="137"/>
      <c r="R145" s="129"/>
      <c r="T145" s="1"/>
      <c r="U145" s="129"/>
      <c r="V145" s="1"/>
      <c r="W145" s="275"/>
      <c r="X145" s="1"/>
      <c r="Y145" s="1"/>
      <c r="Z145" s="1"/>
    </row>
    <row r="146" spans="1:26" x14ac:dyDescent="0.2">
      <c r="A146" s="281"/>
      <c r="B146" s="395"/>
      <c r="C146" s="395"/>
      <c r="D146" s="395"/>
      <c r="E146" s="395"/>
      <c r="F146" s="395"/>
      <c r="G146" s="395"/>
      <c r="H146" s="395"/>
      <c r="I146" s="395"/>
      <c r="J146" s="395"/>
      <c r="K146" s="395"/>
      <c r="L146" s="397"/>
      <c r="M146" s="395"/>
      <c r="N146" s="395"/>
      <c r="O146" s="281"/>
      <c r="P146" s="281"/>
      <c r="Q146" s="137"/>
      <c r="R146" s="129"/>
      <c r="T146" s="1"/>
      <c r="U146" s="129"/>
      <c r="V146" s="1"/>
      <c r="W146" s="275"/>
      <c r="X146" s="1"/>
      <c r="Y146" s="1"/>
      <c r="Z146" s="1"/>
    </row>
    <row r="147" spans="1:26" x14ac:dyDescent="0.2">
      <c r="A147" s="281"/>
      <c r="B147" s="395"/>
      <c r="C147" s="395"/>
      <c r="D147" s="395"/>
      <c r="E147" s="395"/>
      <c r="F147" s="395"/>
      <c r="G147" s="395"/>
      <c r="H147" s="395"/>
      <c r="I147" s="395"/>
      <c r="J147" s="395"/>
      <c r="K147" s="395"/>
      <c r="L147" s="397"/>
      <c r="M147" s="395"/>
      <c r="N147" s="395"/>
      <c r="O147" s="281"/>
      <c r="P147" s="281"/>
      <c r="Q147" s="137"/>
      <c r="R147" s="129"/>
      <c r="T147" s="1"/>
      <c r="U147" s="129"/>
      <c r="V147" s="1"/>
      <c r="W147" s="275"/>
      <c r="X147" s="1"/>
      <c r="Y147" s="1"/>
      <c r="Z147" s="1"/>
    </row>
    <row r="148" spans="1:26" x14ac:dyDescent="0.2">
      <c r="A148" s="281"/>
      <c r="B148" s="395"/>
      <c r="C148" s="395"/>
      <c r="D148" s="395"/>
      <c r="E148" s="395"/>
      <c r="F148" s="395"/>
      <c r="G148" s="395"/>
      <c r="H148" s="395"/>
      <c r="I148" s="395"/>
      <c r="J148" s="395"/>
      <c r="K148" s="395"/>
      <c r="L148" s="397"/>
      <c r="M148" s="395"/>
      <c r="N148" s="395"/>
      <c r="O148" s="281"/>
      <c r="P148" s="281"/>
      <c r="Q148" s="137"/>
      <c r="R148" s="284"/>
      <c r="T148" s="1"/>
      <c r="U148" s="129"/>
      <c r="V148" s="1"/>
      <c r="W148" s="275"/>
      <c r="X148" s="1"/>
      <c r="Y148" s="1"/>
      <c r="Z148" s="1"/>
    </row>
    <row r="149" spans="1:26" x14ac:dyDescent="0.2">
      <c r="A149" s="281"/>
      <c r="B149" s="395"/>
      <c r="C149" s="395"/>
      <c r="D149" s="395"/>
      <c r="E149" s="395"/>
      <c r="F149" s="395"/>
      <c r="G149" s="395"/>
      <c r="H149" s="395"/>
      <c r="I149" s="395"/>
      <c r="J149" s="395"/>
      <c r="K149" s="395"/>
      <c r="L149" s="397"/>
      <c r="M149" s="395"/>
      <c r="N149" s="395"/>
      <c r="O149" s="281"/>
      <c r="P149" s="281"/>
      <c r="Q149" s="137"/>
      <c r="R149" s="129"/>
      <c r="T149" s="1"/>
      <c r="U149" s="129"/>
      <c r="V149" s="1"/>
      <c r="W149" s="275"/>
      <c r="X149" s="1"/>
      <c r="Y149" s="1"/>
      <c r="Z149" s="1"/>
    </row>
    <row r="150" spans="1:26" x14ac:dyDescent="0.2">
      <c r="A150" s="281"/>
      <c r="B150" s="395"/>
      <c r="C150" s="395"/>
      <c r="D150" s="395"/>
      <c r="E150" s="395"/>
      <c r="F150" s="395"/>
      <c r="G150" s="395"/>
      <c r="H150" s="395"/>
      <c r="I150" s="395"/>
      <c r="J150" s="395"/>
      <c r="K150" s="395"/>
      <c r="L150" s="397"/>
      <c r="M150" s="395"/>
      <c r="N150" s="395"/>
      <c r="O150" s="281"/>
      <c r="P150" s="281"/>
      <c r="Q150" s="137"/>
      <c r="R150" s="129"/>
      <c r="T150" s="1"/>
      <c r="U150" s="129"/>
      <c r="V150" s="1"/>
      <c r="W150" s="275"/>
      <c r="X150" s="1"/>
      <c r="Y150" s="1"/>
      <c r="Z150" s="1"/>
    </row>
    <row r="151" spans="1:26" x14ac:dyDescent="0.2">
      <c r="A151" s="281"/>
      <c r="B151" s="395"/>
      <c r="C151" s="395"/>
      <c r="D151" s="395"/>
      <c r="E151" s="395"/>
      <c r="F151" s="395"/>
      <c r="G151" s="395"/>
      <c r="H151" s="395"/>
      <c r="I151" s="395"/>
      <c r="J151" s="395"/>
      <c r="K151" s="395"/>
      <c r="L151" s="397"/>
      <c r="M151" s="395"/>
      <c r="N151" s="395"/>
      <c r="O151" s="281"/>
      <c r="P151" s="281"/>
      <c r="Q151" s="137"/>
      <c r="R151" s="129"/>
      <c r="T151" s="1"/>
      <c r="U151" s="129"/>
      <c r="V151" s="1"/>
      <c r="W151" s="275"/>
      <c r="X151" s="1"/>
      <c r="Y151" s="1"/>
      <c r="Z151" s="1"/>
    </row>
    <row r="152" spans="1:26" x14ac:dyDescent="0.2">
      <c r="A152" s="281"/>
      <c r="B152" s="395"/>
      <c r="C152" s="395"/>
      <c r="D152" s="395"/>
      <c r="E152" s="395"/>
      <c r="F152" s="395"/>
      <c r="G152" s="395"/>
      <c r="H152" s="395"/>
      <c r="I152" s="395"/>
      <c r="J152" s="395"/>
      <c r="K152" s="395"/>
      <c r="L152" s="397"/>
      <c r="M152" s="395"/>
      <c r="N152" s="395"/>
      <c r="O152" s="281"/>
      <c r="P152" s="281"/>
      <c r="Q152" s="137"/>
      <c r="R152" s="129"/>
      <c r="T152" s="1"/>
      <c r="U152" s="129"/>
      <c r="V152" s="1"/>
      <c r="W152" s="275"/>
      <c r="X152" s="1"/>
      <c r="Y152" s="1"/>
      <c r="Z152" s="1"/>
    </row>
    <row r="153" spans="1:26" x14ac:dyDescent="0.2">
      <c r="A153" s="281"/>
      <c r="B153" s="395"/>
      <c r="C153" s="395"/>
      <c r="D153" s="395"/>
      <c r="E153" s="395"/>
      <c r="F153" s="395"/>
      <c r="G153" s="395"/>
      <c r="H153" s="395"/>
      <c r="I153" s="395"/>
      <c r="J153" s="395"/>
      <c r="K153" s="395"/>
      <c r="L153" s="397"/>
      <c r="M153" s="395"/>
      <c r="N153" s="395"/>
      <c r="O153" s="281"/>
      <c r="P153" s="281"/>
      <c r="Q153" s="137"/>
      <c r="R153" s="129"/>
      <c r="T153" s="1"/>
      <c r="U153" s="129"/>
      <c r="V153" s="1"/>
      <c r="W153" s="275"/>
      <c r="X153" s="1"/>
      <c r="Y153" s="1"/>
      <c r="Z153" s="1"/>
    </row>
    <row r="154" spans="1:26" x14ac:dyDescent="0.2">
      <c r="A154" s="281"/>
      <c r="B154" s="395"/>
      <c r="C154" s="395"/>
      <c r="D154" s="395"/>
      <c r="E154" s="395"/>
      <c r="F154" s="395"/>
      <c r="G154" s="395"/>
      <c r="H154" s="395"/>
      <c r="I154" s="395"/>
      <c r="J154" s="395"/>
      <c r="K154" s="395"/>
      <c r="L154" s="397"/>
      <c r="M154" s="395"/>
      <c r="N154" s="395"/>
      <c r="O154" s="281"/>
      <c r="P154" s="281"/>
      <c r="Q154" s="137"/>
      <c r="R154" s="129"/>
      <c r="T154" s="1"/>
      <c r="U154" s="129"/>
      <c r="V154" s="1"/>
      <c r="W154" s="275"/>
      <c r="X154" s="1"/>
      <c r="Y154" s="1"/>
      <c r="Z154" s="1"/>
    </row>
    <row r="155" spans="1:26" x14ac:dyDescent="0.2">
      <c r="A155" s="281"/>
      <c r="B155" s="395"/>
      <c r="C155" s="395"/>
      <c r="D155" s="395"/>
      <c r="E155" s="395"/>
      <c r="F155" s="395"/>
      <c r="G155" s="395"/>
      <c r="H155" s="395"/>
      <c r="I155" s="395"/>
      <c r="J155" s="395"/>
      <c r="K155" s="395"/>
      <c r="L155" s="397"/>
      <c r="M155" s="395"/>
      <c r="N155" s="395"/>
      <c r="O155" s="281"/>
      <c r="P155" s="281"/>
      <c r="Q155" s="137"/>
      <c r="R155" s="129"/>
      <c r="T155" s="1"/>
      <c r="U155" s="129"/>
      <c r="V155" s="1"/>
      <c r="W155" s="275"/>
      <c r="X155" s="1"/>
      <c r="Y155" s="1"/>
      <c r="Z155" s="1"/>
    </row>
    <row r="156" spans="1:26" x14ac:dyDescent="0.2">
      <c r="A156" s="281"/>
      <c r="B156" s="395"/>
      <c r="C156" s="395"/>
      <c r="D156" s="395"/>
      <c r="E156" s="395"/>
      <c r="F156" s="395"/>
      <c r="G156" s="395"/>
      <c r="H156" s="395"/>
      <c r="I156" s="395"/>
      <c r="J156" s="395"/>
      <c r="K156" s="395"/>
      <c r="L156" s="397"/>
      <c r="M156" s="395"/>
      <c r="N156" s="395"/>
      <c r="O156" s="281"/>
      <c r="P156" s="281"/>
      <c r="Q156" s="137"/>
      <c r="R156" s="129"/>
      <c r="T156" s="1"/>
      <c r="U156" s="129"/>
      <c r="V156" s="1"/>
      <c r="W156" s="275"/>
      <c r="X156" s="1"/>
      <c r="Y156" s="1"/>
      <c r="Z156" s="1"/>
    </row>
    <row r="157" spans="1:26" x14ac:dyDescent="0.2">
      <c r="A157" s="281"/>
      <c r="B157" s="395"/>
      <c r="C157" s="395"/>
      <c r="D157" s="395"/>
      <c r="E157" s="395"/>
      <c r="F157" s="395"/>
      <c r="G157" s="395"/>
      <c r="H157" s="395"/>
      <c r="I157" s="395"/>
      <c r="J157" s="395"/>
      <c r="K157" s="395"/>
      <c r="L157" s="397"/>
      <c r="M157" s="395"/>
      <c r="N157" s="395"/>
      <c r="O157" s="281"/>
      <c r="P157" s="281"/>
      <c r="Q157" s="137"/>
      <c r="R157" s="129"/>
      <c r="T157" s="1"/>
      <c r="U157" s="129"/>
      <c r="V157" s="1"/>
      <c r="W157" s="275"/>
      <c r="X157" s="1"/>
      <c r="Y157" s="1"/>
      <c r="Z157" s="1"/>
    </row>
    <row r="158" spans="1:26" x14ac:dyDescent="0.2">
      <c r="A158" s="281"/>
      <c r="B158" s="395"/>
      <c r="C158" s="395"/>
      <c r="D158" s="395"/>
      <c r="E158" s="395"/>
      <c r="F158" s="395"/>
      <c r="G158" s="395"/>
      <c r="H158" s="395"/>
      <c r="I158" s="395"/>
      <c r="J158" s="395"/>
      <c r="K158" s="395"/>
      <c r="L158" s="397"/>
      <c r="M158" s="395"/>
      <c r="N158" s="395"/>
      <c r="O158" s="281"/>
      <c r="P158" s="281"/>
      <c r="Q158" s="137"/>
      <c r="R158" s="129"/>
      <c r="T158" s="1"/>
      <c r="U158" s="129"/>
      <c r="V158" s="1"/>
      <c r="W158" s="275"/>
      <c r="X158" s="1"/>
      <c r="Y158" s="1"/>
      <c r="Z158" s="1"/>
    </row>
    <row r="159" spans="1:26" x14ac:dyDescent="0.2">
      <c r="A159" s="281"/>
      <c r="B159" s="395"/>
      <c r="C159" s="395"/>
      <c r="D159" s="395"/>
      <c r="E159" s="395"/>
      <c r="F159" s="395"/>
      <c r="G159" s="395"/>
      <c r="H159" s="395"/>
      <c r="I159" s="395"/>
      <c r="J159" s="395"/>
      <c r="K159" s="395"/>
      <c r="L159" s="397"/>
      <c r="M159" s="395"/>
      <c r="N159" s="395"/>
      <c r="O159" s="281"/>
      <c r="P159" s="281"/>
      <c r="Q159" s="137"/>
      <c r="R159" s="129"/>
      <c r="T159" s="1"/>
      <c r="U159" s="129"/>
      <c r="V159" s="1"/>
      <c r="W159" s="275"/>
      <c r="X159" s="1"/>
      <c r="Y159" s="1"/>
      <c r="Z159" s="1"/>
    </row>
    <row r="160" spans="1:26" x14ac:dyDescent="0.2">
      <c r="A160" s="281"/>
      <c r="B160" s="395"/>
      <c r="C160" s="395"/>
      <c r="D160" s="395"/>
      <c r="E160" s="395"/>
      <c r="F160" s="395"/>
      <c r="G160" s="395"/>
      <c r="H160" s="395"/>
      <c r="I160" s="395"/>
      <c r="J160" s="395"/>
      <c r="K160" s="395"/>
      <c r="L160" s="397"/>
      <c r="M160" s="395"/>
      <c r="N160" s="395"/>
      <c r="O160" s="281"/>
      <c r="P160" s="281"/>
      <c r="Q160" s="137"/>
      <c r="R160" s="129"/>
      <c r="T160" s="1"/>
      <c r="U160" s="129"/>
      <c r="V160" s="1"/>
      <c r="W160" s="275"/>
      <c r="X160" s="1"/>
      <c r="Y160" s="1"/>
      <c r="Z160" s="1"/>
    </row>
    <row r="161" spans="1:26" x14ac:dyDescent="0.2">
      <c r="A161" s="281"/>
      <c r="B161" s="395"/>
      <c r="C161" s="395"/>
      <c r="D161" s="395"/>
      <c r="E161" s="395"/>
      <c r="F161" s="395"/>
      <c r="G161" s="395"/>
      <c r="H161" s="395"/>
      <c r="I161" s="395"/>
      <c r="J161" s="395"/>
      <c r="K161" s="395"/>
      <c r="L161" s="397"/>
      <c r="M161" s="395"/>
      <c r="N161" s="395"/>
      <c r="O161" s="281"/>
      <c r="P161" s="281"/>
      <c r="Q161" s="137"/>
      <c r="R161" s="129"/>
      <c r="T161" s="1"/>
      <c r="U161" s="129"/>
      <c r="V161" s="1"/>
      <c r="W161" s="275"/>
      <c r="X161" s="1"/>
      <c r="Y161" s="1"/>
      <c r="Z161" s="1"/>
    </row>
    <row r="162" spans="1:26" x14ac:dyDescent="0.2">
      <c r="A162" s="281"/>
      <c r="B162" s="395"/>
      <c r="C162" s="395"/>
      <c r="D162" s="395"/>
      <c r="E162" s="395"/>
      <c r="F162" s="395"/>
      <c r="G162" s="395"/>
      <c r="H162" s="395"/>
      <c r="I162" s="395"/>
      <c r="J162" s="395"/>
      <c r="K162" s="395"/>
      <c r="L162" s="397"/>
      <c r="M162" s="395"/>
      <c r="N162" s="395"/>
      <c r="O162" s="281"/>
      <c r="P162" s="281"/>
      <c r="Q162" s="137"/>
      <c r="R162" s="129"/>
      <c r="T162" s="1"/>
      <c r="U162" s="129"/>
      <c r="V162" s="1"/>
      <c r="W162" s="275"/>
      <c r="X162" s="1"/>
      <c r="Y162" s="1"/>
      <c r="Z162" s="1"/>
    </row>
    <row r="163" spans="1:26" x14ac:dyDescent="0.2">
      <c r="A163" s="281"/>
      <c r="B163" s="395"/>
      <c r="C163" s="395"/>
      <c r="D163" s="395"/>
      <c r="E163" s="395"/>
      <c r="F163" s="395"/>
      <c r="G163" s="395"/>
      <c r="H163" s="395"/>
      <c r="I163" s="395"/>
      <c r="J163" s="395"/>
      <c r="K163" s="395"/>
      <c r="L163" s="397"/>
      <c r="M163" s="395"/>
      <c r="N163" s="395"/>
      <c r="O163" s="281"/>
      <c r="P163" s="281"/>
      <c r="Q163" s="137"/>
      <c r="R163" s="129"/>
      <c r="T163" s="1"/>
      <c r="U163" s="129"/>
      <c r="V163" s="1"/>
      <c r="W163" s="275"/>
      <c r="X163" s="1"/>
      <c r="Y163" s="1"/>
      <c r="Z163" s="1"/>
    </row>
    <row r="164" spans="1:26" x14ac:dyDescent="0.2">
      <c r="A164" s="281"/>
      <c r="B164" s="395"/>
      <c r="C164" s="395"/>
      <c r="D164" s="395"/>
      <c r="E164" s="395"/>
      <c r="F164" s="395"/>
      <c r="G164" s="395"/>
      <c r="H164" s="395"/>
      <c r="I164" s="395"/>
      <c r="J164" s="395"/>
      <c r="K164" s="395"/>
      <c r="L164" s="397"/>
      <c r="M164" s="395"/>
      <c r="N164" s="395"/>
      <c r="O164" s="281"/>
      <c r="P164" s="281"/>
      <c r="Q164" s="137"/>
      <c r="R164" s="129"/>
      <c r="T164" s="1"/>
      <c r="U164" s="129"/>
      <c r="V164" s="1"/>
      <c r="W164" s="275"/>
      <c r="X164" s="1"/>
      <c r="Y164" s="1"/>
      <c r="Z164" s="1"/>
    </row>
    <row r="165" spans="1:26" x14ac:dyDescent="0.2">
      <c r="A165" s="281"/>
      <c r="B165" s="395"/>
      <c r="C165" s="395"/>
      <c r="D165" s="395"/>
      <c r="E165" s="395"/>
      <c r="F165" s="395"/>
      <c r="G165" s="395"/>
      <c r="H165" s="395"/>
      <c r="I165" s="395"/>
      <c r="J165" s="395"/>
      <c r="K165" s="395"/>
      <c r="L165" s="397"/>
      <c r="M165" s="395"/>
      <c r="N165" s="395"/>
      <c r="O165" s="281"/>
      <c r="P165" s="281"/>
      <c r="Q165" s="137"/>
      <c r="R165" s="129"/>
      <c r="T165" s="1"/>
      <c r="U165" s="129"/>
      <c r="V165" s="1"/>
      <c r="W165" s="275"/>
      <c r="X165" s="1"/>
      <c r="Y165" s="1"/>
      <c r="Z165" s="1"/>
    </row>
    <row r="166" spans="1:26" x14ac:dyDescent="0.2">
      <c r="A166" s="281"/>
      <c r="B166" s="395"/>
      <c r="C166" s="395"/>
      <c r="D166" s="395"/>
      <c r="E166" s="395"/>
      <c r="F166" s="395"/>
      <c r="G166" s="395"/>
      <c r="H166" s="395"/>
      <c r="I166" s="395"/>
      <c r="J166" s="395"/>
      <c r="K166" s="395"/>
      <c r="L166" s="397"/>
      <c r="M166" s="395"/>
      <c r="N166" s="395"/>
      <c r="O166" s="281"/>
      <c r="P166" s="281"/>
      <c r="Q166" s="137"/>
      <c r="R166" s="129"/>
      <c r="T166" s="1"/>
      <c r="U166" s="129"/>
      <c r="V166" s="1"/>
      <c r="W166" s="275"/>
      <c r="X166" s="1"/>
      <c r="Y166" s="1"/>
      <c r="Z166" s="1"/>
    </row>
    <row r="167" spans="1:26" x14ac:dyDescent="0.2">
      <c r="A167" s="281"/>
      <c r="B167" s="395"/>
      <c r="C167" s="395"/>
      <c r="D167" s="395"/>
      <c r="E167" s="395"/>
      <c r="F167" s="395"/>
      <c r="G167" s="395"/>
      <c r="H167" s="395"/>
      <c r="I167" s="395"/>
      <c r="J167" s="395"/>
      <c r="K167" s="395"/>
      <c r="L167" s="397"/>
      <c r="M167" s="395"/>
      <c r="N167" s="395"/>
      <c r="O167" s="281"/>
      <c r="P167" s="281"/>
      <c r="Q167" s="137"/>
      <c r="R167" s="129"/>
      <c r="T167" s="1"/>
      <c r="U167" s="129"/>
      <c r="V167" s="1"/>
      <c r="W167" s="275"/>
      <c r="X167" s="1"/>
      <c r="Y167" s="1"/>
      <c r="Z167" s="1"/>
    </row>
    <row r="168" spans="1:26" x14ac:dyDescent="0.2">
      <c r="A168" s="281"/>
      <c r="B168" s="395"/>
      <c r="C168" s="395"/>
      <c r="D168" s="395"/>
      <c r="E168" s="395"/>
      <c r="F168" s="395"/>
      <c r="G168" s="395"/>
      <c r="H168" s="395"/>
      <c r="I168" s="395"/>
      <c r="J168" s="395"/>
      <c r="K168" s="395"/>
      <c r="L168" s="397"/>
      <c r="M168" s="395"/>
      <c r="N168" s="395"/>
      <c r="O168" s="281"/>
      <c r="P168" s="281"/>
      <c r="Q168" s="137"/>
      <c r="R168" s="129"/>
      <c r="T168" s="1"/>
      <c r="U168" s="129"/>
      <c r="V168" s="1"/>
      <c r="W168" s="275"/>
      <c r="X168" s="1"/>
      <c r="Y168" s="1"/>
      <c r="Z168" s="1"/>
    </row>
    <row r="169" spans="1:26" x14ac:dyDescent="0.2">
      <c r="A169" s="281"/>
      <c r="B169" s="395"/>
      <c r="C169" s="395"/>
      <c r="D169" s="395"/>
      <c r="E169" s="395"/>
      <c r="F169" s="395"/>
      <c r="G169" s="395"/>
      <c r="H169" s="395"/>
      <c r="I169" s="395"/>
      <c r="J169" s="395"/>
      <c r="K169" s="395"/>
      <c r="L169" s="397"/>
      <c r="M169" s="395"/>
      <c r="N169" s="395"/>
      <c r="O169" s="281"/>
      <c r="P169" s="281"/>
      <c r="Q169" s="137"/>
      <c r="R169" s="129"/>
      <c r="T169" s="1"/>
      <c r="U169" s="129"/>
      <c r="V169" s="1"/>
      <c r="W169" s="275"/>
      <c r="X169" s="1"/>
      <c r="Y169" s="1"/>
      <c r="Z169" s="1"/>
    </row>
    <row r="170" spans="1:26" x14ac:dyDescent="0.2">
      <c r="A170" s="281"/>
      <c r="B170" s="395"/>
      <c r="C170" s="395"/>
      <c r="D170" s="395"/>
      <c r="E170" s="395"/>
      <c r="F170" s="395"/>
      <c r="G170" s="395"/>
      <c r="H170" s="395"/>
      <c r="I170" s="395"/>
      <c r="J170" s="395"/>
      <c r="K170" s="395"/>
      <c r="L170" s="397"/>
      <c r="M170" s="395"/>
      <c r="N170" s="395"/>
      <c r="O170" s="281"/>
      <c r="P170" s="281"/>
      <c r="Q170" s="137"/>
      <c r="R170" s="129"/>
      <c r="T170" s="1"/>
      <c r="U170" s="129"/>
      <c r="V170" s="1"/>
      <c r="W170" s="275"/>
      <c r="X170" s="1"/>
      <c r="Y170" s="1"/>
      <c r="Z170" s="1"/>
    </row>
    <row r="171" spans="1:26" x14ac:dyDescent="0.2">
      <c r="A171" s="281"/>
      <c r="B171" s="395"/>
      <c r="C171" s="395"/>
      <c r="D171" s="395"/>
      <c r="E171" s="395"/>
      <c r="F171" s="395"/>
      <c r="G171" s="395"/>
      <c r="H171" s="395"/>
      <c r="I171" s="395"/>
      <c r="J171" s="395"/>
      <c r="K171" s="395"/>
      <c r="L171" s="397"/>
      <c r="M171" s="395"/>
      <c r="N171" s="395"/>
      <c r="O171" s="281"/>
      <c r="P171" s="281"/>
      <c r="Q171" s="137"/>
      <c r="R171" s="129"/>
      <c r="T171" s="1"/>
      <c r="U171" s="129"/>
      <c r="V171" s="1"/>
      <c r="W171" s="275"/>
      <c r="X171" s="1"/>
      <c r="Y171" s="1"/>
      <c r="Z171" s="1"/>
    </row>
    <row r="172" spans="1:26" x14ac:dyDescent="0.2">
      <c r="A172" s="281"/>
      <c r="B172" s="395"/>
      <c r="C172" s="395"/>
      <c r="D172" s="395"/>
      <c r="E172" s="395"/>
      <c r="F172" s="395"/>
      <c r="G172" s="395"/>
      <c r="H172" s="395"/>
      <c r="I172" s="395"/>
      <c r="J172" s="395"/>
      <c r="K172" s="395"/>
      <c r="L172" s="397"/>
      <c r="M172" s="395"/>
      <c r="N172" s="395"/>
      <c r="O172" s="281"/>
      <c r="P172" s="281"/>
      <c r="Q172" s="137"/>
      <c r="R172" s="129"/>
      <c r="T172" s="1"/>
      <c r="U172" s="129"/>
      <c r="V172" s="1"/>
      <c r="W172" s="275"/>
      <c r="X172" s="1"/>
      <c r="Y172" s="1"/>
      <c r="Z172" s="1"/>
    </row>
    <row r="173" spans="1:26" x14ac:dyDescent="0.2">
      <c r="A173" s="281"/>
      <c r="B173" s="395"/>
      <c r="C173" s="395"/>
      <c r="D173" s="395"/>
      <c r="E173" s="395"/>
      <c r="F173" s="395"/>
      <c r="G173" s="395"/>
      <c r="H173" s="395"/>
      <c r="I173" s="395"/>
      <c r="J173" s="395"/>
      <c r="K173" s="395"/>
      <c r="L173" s="397"/>
      <c r="M173" s="395"/>
      <c r="N173" s="395"/>
      <c r="O173" s="281"/>
      <c r="P173" s="281"/>
      <c r="Q173" s="137"/>
      <c r="R173" s="129"/>
      <c r="T173" s="1"/>
      <c r="U173" s="129"/>
      <c r="V173" s="1"/>
      <c r="W173" s="275"/>
      <c r="X173" s="1"/>
      <c r="Y173" s="1"/>
      <c r="Z173" s="1"/>
    </row>
    <row r="174" spans="1:26" x14ac:dyDescent="0.2">
      <c r="A174" s="281"/>
      <c r="B174" s="395"/>
      <c r="C174" s="395"/>
      <c r="D174" s="395"/>
      <c r="E174" s="395"/>
      <c r="F174" s="395"/>
      <c r="G174" s="395"/>
      <c r="H174" s="395"/>
      <c r="I174" s="395"/>
      <c r="J174" s="395"/>
      <c r="K174" s="395"/>
      <c r="L174" s="397"/>
      <c r="M174" s="395"/>
      <c r="N174" s="395"/>
      <c r="O174" s="281"/>
      <c r="P174" s="281"/>
      <c r="Q174" s="137"/>
      <c r="R174" s="129"/>
      <c r="T174" s="1"/>
      <c r="U174" s="129"/>
      <c r="V174" s="1"/>
      <c r="W174" s="275"/>
      <c r="X174" s="1"/>
      <c r="Y174" s="1"/>
      <c r="Z174" s="1"/>
    </row>
    <row r="175" spans="1:26" x14ac:dyDescent="0.2">
      <c r="A175" s="281"/>
      <c r="B175" s="395"/>
      <c r="C175" s="395"/>
      <c r="D175" s="395"/>
      <c r="E175" s="395"/>
      <c r="F175" s="395"/>
      <c r="G175" s="395"/>
      <c r="H175" s="395"/>
      <c r="I175" s="395"/>
      <c r="J175" s="395"/>
      <c r="K175" s="395"/>
      <c r="L175" s="397"/>
      <c r="M175" s="395"/>
      <c r="N175" s="395"/>
      <c r="O175" s="281"/>
      <c r="P175" s="281"/>
      <c r="Q175" s="137"/>
      <c r="R175" s="129"/>
      <c r="T175" s="1"/>
      <c r="U175" s="129"/>
      <c r="V175" s="1"/>
      <c r="W175" s="275"/>
      <c r="X175" s="1"/>
      <c r="Y175" s="1"/>
      <c r="Z175" s="1"/>
    </row>
    <row r="176" spans="1:26" x14ac:dyDescent="0.2">
      <c r="A176" s="281"/>
      <c r="B176" s="395"/>
      <c r="C176" s="395"/>
      <c r="D176" s="395"/>
      <c r="E176" s="395"/>
      <c r="F176" s="395"/>
      <c r="G176" s="395"/>
      <c r="H176" s="395"/>
      <c r="I176" s="395"/>
      <c r="J176" s="395"/>
      <c r="K176" s="395"/>
      <c r="L176" s="397"/>
      <c r="M176" s="395"/>
      <c r="N176" s="395"/>
      <c r="O176" s="281"/>
      <c r="P176" s="281"/>
      <c r="Q176" s="137"/>
      <c r="R176" s="129"/>
      <c r="T176" s="1"/>
      <c r="U176" s="129"/>
      <c r="V176" s="1"/>
      <c r="W176" s="275"/>
      <c r="X176" s="1"/>
      <c r="Y176" s="1"/>
      <c r="Z176" s="1"/>
    </row>
    <row r="177" spans="1:26" x14ac:dyDescent="0.2">
      <c r="A177" s="281"/>
      <c r="B177" s="395"/>
      <c r="C177" s="395"/>
      <c r="D177" s="395"/>
      <c r="E177" s="395"/>
      <c r="F177" s="395"/>
      <c r="G177" s="395"/>
      <c r="H177" s="395"/>
      <c r="I177" s="395"/>
      <c r="J177" s="395"/>
      <c r="K177" s="395"/>
      <c r="L177" s="397"/>
      <c r="M177" s="395"/>
      <c r="N177" s="395"/>
      <c r="O177" s="281"/>
      <c r="P177" s="281"/>
      <c r="Q177" s="137"/>
      <c r="R177" s="129"/>
      <c r="T177" s="1"/>
      <c r="U177" s="129"/>
      <c r="V177" s="1"/>
      <c r="W177" s="275"/>
      <c r="X177" s="1"/>
      <c r="Y177" s="1"/>
      <c r="Z177" s="1"/>
    </row>
    <row r="178" spans="1:26" x14ac:dyDescent="0.2">
      <c r="A178" s="281"/>
      <c r="B178" s="395"/>
      <c r="C178" s="395"/>
      <c r="D178" s="395"/>
      <c r="E178" s="395"/>
      <c r="F178" s="395"/>
      <c r="G178" s="395"/>
      <c r="H178" s="395"/>
      <c r="I178" s="395"/>
      <c r="J178" s="395"/>
      <c r="K178" s="395"/>
      <c r="L178" s="397"/>
      <c r="M178" s="395"/>
      <c r="N178" s="395"/>
      <c r="O178" s="281"/>
      <c r="P178" s="281"/>
      <c r="Q178" s="137"/>
      <c r="R178" s="129"/>
      <c r="T178" s="1"/>
      <c r="U178" s="129"/>
      <c r="V178" s="1"/>
      <c r="W178" s="275"/>
      <c r="X178" s="1"/>
      <c r="Y178" s="1"/>
      <c r="Z178" s="1"/>
    </row>
    <row r="179" spans="1:26" x14ac:dyDescent="0.2">
      <c r="A179" s="281"/>
      <c r="B179" s="395"/>
      <c r="C179" s="395"/>
      <c r="D179" s="395"/>
      <c r="E179" s="395"/>
      <c r="F179" s="395"/>
      <c r="G179" s="395"/>
      <c r="H179" s="395"/>
      <c r="I179" s="395"/>
      <c r="J179" s="395"/>
      <c r="K179" s="395"/>
      <c r="L179" s="397"/>
      <c r="M179" s="395"/>
      <c r="N179" s="395"/>
      <c r="O179" s="281"/>
      <c r="P179" s="281"/>
      <c r="Q179" s="137"/>
      <c r="R179" s="129"/>
      <c r="T179" s="1"/>
      <c r="U179" s="129"/>
      <c r="V179" s="1"/>
      <c r="W179" s="275"/>
      <c r="X179" s="1"/>
      <c r="Y179" s="1"/>
      <c r="Z179" s="1"/>
    </row>
    <row r="180" spans="1:26" x14ac:dyDescent="0.2">
      <c r="A180" s="281"/>
      <c r="B180" s="395"/>
      <c r="C180" s="395"/>
      <c r="D180" s="395"/>
      <c r="E180" s="395"/>
      <c r="F180" s="395"/>
      <c r="G180" s="395"/>
      <c r="H180" s="395"/>
      <c r="I180" s="395"/>
      <c r="J180" s="395"/>
      <c r="K180" s="395"/>
      <c r="L180" s="397"/>
      <c r="M180" s="395"/>
      <c r="N180" s="395"/>
      <c r="O180" s="281"/>
      <c r="P180" s="281"/>
      <c r="Q180" s="137"/>
      <c r="R180" s="129"/>
      <c r="T180" s="1"/>
      <c r="U180" s="129"/>
      <c r="V180" s="1"/>
      <c r="W180" s="275"/>
      <c r="X180" s="1"/>
      <c r="Y180" s="1"/>
      <c r="Z180" s="1"/>
    </row>
    <row r="181" spans="1:26" x14ac:dyDescent="0.2">
      <c r="A181" s="281"/>
      <c r="B181" s="395"/>
      <c r="C181" s="395"/>
      <c r="D181" s="395"/>
      <c r="E181" s="395"/>
      <c r="F181" s="395"/>
      <c r="G181" s="395"/>
      <c r="H181" s="395"/>
      <c r="I181" s="395"/>
      <c r="J181" s="395"/>
      <c r="K181" s="395"/>
      <c r="L181" s="397"/>
      <c r="M181" s="395"/>
      <c r="N181" s="395"/>
      <c r="O181" s="281"/>
      <c r="P181" s="281"/>
      <c r="Q181" s="137"/>
      <c r="R181" s="129"/>
      <c r="T181" s="1"/>
      <c r="U181" s="129"/>
      <c r="V181" s="1"/>
      <c r="W181" s="275"/>
      <c r="X181" s="1"/>
      <c r="Y181" s="1"/>
      <c r="Z181" s="1"/>
    </row>
    <row r="182" spans="1:26" x14ac:dyDescent="0.2">
      <c r="A182" s="281"/>
      <c r="B182" s="395"/>
      <c r="C182" s="395"/>
      <c r="D182" s="395"/>
      <c r="E182" s="395"/>
      <c r="F182" s="395"/>
      <c r="G182" s="395"/>
      <c r="H182" s="395"/>
      <c r="I182" s="395"/>
      <c r="J182" s="395"/>
      <c r="K182" s="395"/>
      <c r="L182" s="397"/>
      <c r="M182" s="395"/>
      <c r="N182" s="395"/>
      <c r="O182" s="281"/>
      <c r="P182" s="281"/>
      <c r="Q182" s="137"/>
      <c r="R182" s="129"/>
      <c r="T182" s="1"/>
      <c r="U182" s="129"/>
      <c r="V182" s="1"/>
      <c r="W182" s="275"/>
      <c r="X182" s="1"/>
      <c r="Y182" s="1"/>
      <c r="Z182" s="1"/>
    </row>
    <row r="183" spans="1:26" x14ac:dyDescent="0.2">
      <c r="A183" s="281"/>
      <c r="B183" s="395"/>
      <c r="C183" s="395"/>
      <c r="D183" s="395"/>
      <c r="E183" s="395"/>
      <c r="F183" s="395"/>
      <c r="G183" s="395"/>
      <c r="H183" s="395"/>
      <c r="I183" s="395"/>
      <c r="J183" s="395"/>
      <c r="K183" s="395"/>
      <c r="L183" s="397"/>
      <c r="M183" s="395"/>
      <c r="N183" s="395"/>
      <c r="O183" s="281"/>
      <c r="P183" s="281"/>
      <c r="Q183" s="137"/>
      <c r="R183" s="129"/>
      <c r="T183" s="1"/>
      <c r="U183" s="129"/>
      <c r="V183" s="1"/>
      <c r="W183" s="275"/>
      <c r="X183" s="1"/>
      <c r="Y183" s="1"/>
      <c r="Z183" s="1"/>
    </row>
    <row r="184" spans="1:26" x14ac:dyDescent="0.2">
      <c r="A184" s="281"/>
      <c r="B184" s="395"/>
      <c r="C184" s="395"/>
      <c r="D184" s="395"/>
      <c r="E184" s="395"/>
      <c r="F184" s="395"/>
      <c r="G184" s="395"/>
      <c r="H184" s="395"/>
      <c r="I184" s="395"/>
      <c r="J184" s="395"/>
      <c r="K184" s="395"/>
      <c r="L184" s="397"/>
      <c r="M184" s="395"/>
      <c r="N184" s="395"/>
      <c r="O184" s="281"/>
      <c r="P184" s="281"/>
      <c r="Q184" s="137"/>
      <c r="R184" s="129"/>
      <c r="T184" s="1"/>
      <c r="U184" s="129"/>
      <c r="V184" s="1"/>
      <c r="W184" s="275"/>
      <c r="X184" s="1"/>
      <c r="Y184" s="1"/>
      <c r="Z184" s="1"/>
    </row>
    <row r="185" spans="1:26" x14ac:dyDescent="0.2">
      <c r="A185" s="281"/>
      <c r="B185" s="395"/>
      <c r="C185" s="395"/>
      <c r="D185" s="395"/>
      <c r="E185" s="395"/>
      <c r="F185" s="395"/>
      <c r="G185" s="395"/>
      <c r="H185" s="395"/>
      <c r="I185" s="395"/>
      <c r="J185" s="395"/>
      <c r="K185" s="395"/>
      <c r="L185" s="397"/>
      <c r="M185" s="395"/>
      <c r="N185" s="395"/>
      <c r="O185" s="281"/>
      <c r="P185" s="281"/>
      <c r="Q185" s="137"/>
      <c r="R185" s="129"/>
      <c r="T185" s="1"/>
      <c r="U185" s="129"/>
      <c r="V185" s="1"/>
      <c r="W185" s="275"/>
      <c r="X185" s="1"/>
      <c r="Y185" s="1"/>
      <c r="Z185" s="1"/>
    </row>
    <row r="186" spans="1:26" x14ac:dyDescent="0.2">
      <c r="A186" s="281"/>
      <c r="B186" s="395"/>
      <c r="C186" s="395"/>
      <c r="D186" s="395"/>
      <c r="E186" s="395"/>
      <c r="F186" s="395"/>
      <c r="G186" s="395"/>
      <c r="H186" s="395"/>
      <c r="I186" s="395"/>
      <c r="J186" s="395"/>
      <c r="K186" s="395"/>
      <c r="L186" s="397"/>
      <c r="M186" s="395"/>
      <c r="N186" s="395"/>
      <c r="O186" s="281"/>
      <c r="P186" s="281"/>
      <c r="Q186" s="137"/>
      <c r="R186" s="129"/>
      <c r="T186" s="1"/>
      <c r="U186" s="129"/>
      <c r="V186" s="1"/>
      <c r="W186" s="275"/>
      <c r="X186" s="1"/>
      <c r="Y186" s="1"/>
      <c r="Z186" s="1"/>
    </row>
    <row r="187" spans="1:26" x14ac:dyDescent="0.2">
      <c r="A187" s="281"/>
      <c r="B187" s="395"/>
      <c r="C187" s="395"/>
      <c r="D187" s="395"/>
      <c r="E187" s="395"/>
      <c r="F187" s="395"/>
      <c r="G187" s="395"/>
      <c r="H187" s="395"/>
      <c r="I187" s="395"/>
      <c r="J187" s="395"/>
      <c r="K187" s="395"/>
      <c r="L187" s="397"/>
      <c r="M187" s="395"/>
      <c r="N187" s="395"/>
      <c r="O187" s="281"/>
      <c r="P187" s="281"/>
      <c r="Q187" s="137"/>
      <c r="R187" s="284"/>
      <c r="T187" s="1"/>
      <c r="U187" s="129"/>
      <c r="V187" s="1"/>
      <c r="W187" s="275"/>
      <c r="X187" s="1"/>
      <c r="Y187" s="1"/>
      <c r="Z187" s="1"/>
    </row>
    <row r="188" spans="1:26" x14ac:dyDescent="0.2">
      <c r="A188" s="281"/>
      <c r="B188" s="395"/>
      <c r="C188" s="395"/>
      <c r="D188" s="395"/>
      <c r="E188" s="395"/>
      <c r="F188" s="395"/>
      <c r="G188" s="395"/>
      <c r="H188" s="395"/>
      <c r="I188" s="395"/>
      <c r="J188" s="395"/>
      <c r="K188" s="395"/>
      <c r="L188" s="397"/>
      <c r="M188" s="395"/>
      <c r="N188" s="395"/>
      <c r="O188" s="281"/>
      <c r="P188" s="281"/>
      <c r="Q188" s="137"/>
      <c r="R188" s="129"/>
      <c r="T188" s="1"/>
      <c r="U188" s="129"/>
      <c r="V188" s="1"/>
      <c r="W188" s="275"/>
      <c r="X188" s="1"/>
      <c r="Y188" s="1"/>
      <c r="Z188" s="1"/>
    </row>
    <row r="189" spans="1:26" x14ac:dyDescent="0.2">
      <c r="A189" s="281"/>
      <c r="B189" s="395"/>
      <c r="C189" s="395"/>
      <c r="D189" s="395"/>
      <c r="E189" s="395"/>
      <c r="F189" s="395"/>
      <c r="G189" s="395"/>
      <c r="H189" s="395"/>
      <c r="I189" s="395"/>
      <c r="J189" s="395"/>
      <c r="K189" s="395"/>
      <c r="L189" s="397"/>
      <c r="M189" s="395"/>
      <c r="N189" s="395"/>
      <c r="O189" s="281"/>
      <c r="P189" s="281"/>
      <c r="Q189" s="137"/>
      <c r="R189" s="129"/>
      <c r="T189" s="1"/>
      <c r="U189" s="129"/>
      <c r="V189" s="1"/>
      <c r="W189" s="275"/>
      <c r="X189" s="1"/>
      <c r="Y189" s="1"/>
      <c r="Z189" s="1"/>
    </row>
    <row r="190" spans="1:26" x14ac:dyDescent="0.2">
      <c r="A190" s="281"/>
      <c r="B190" s="395"/>
      <c r="C190" s="395"/>
      <c r="D190" s="395"/>
      <c r="E190" s="395"/>
      <c r="F190" s="395"/>
      <c r="G190" s="395"/>
      <c r="H190" s="395"/>
      <c r="I190" s="395"/>
      <c r="J190" s="395"/>
      <c r="K190" s="395"/>
      <c r="L190" s="397"/>
      <c r="M190" s="395"/>
      <c r="N190" s="395"/>
      <c r="O190" s="281"/>
      <c r="P190" s="281"/>
      <c r="Q190" s="137"/>
      <c r="R190" s="129"/>
      <c r="T190" s="1"/>
      <c r="U190" s="129"/>
      <c r="V190" s="1"/>
      <c r="W190" s="275"/>
      <c r="X190" s="1"/>
      <c r="Y190" s="1"/>
      <c r="Z190" s="1"/>
    </row>
    <row r="191" spans="1:26" x14ac:dyDescent="0.2">
      <c r="A191" s="281"/>
      <c r="B191" s="395"/>
      <c r="C191" s="395"/>
      <c r="D191" s="395"/>
      <c r="E191" s="395"/>
      <c r="F191" s="395"/>
      <c r="G191" s="395"/>
      <c r="H191" s="395"/>
      <c r="I191" s="395"/>
      <c r="J191" s="395"/>
      <c r="K191" s="395"/>
      <c r="L191" s="397"/>
      <c r="M191" s="395"/>
      <c r="N191" s="395"/>
      <c r="O191" s="281"/>
      <c r="P191" s="281"/>
      <c r="Q191" s="137"/>
      <c r="R191" s="129"/>
      <c r="T191" s="1"/>
      <c r="U191" s="129"/>
      <c r="V191" s="1"/>
      <c r="W191" s="275"/>
      <c r="X191" s="1"/>
      <c r="Y191" s="1"/>
      <c r="Z191" s="1"/>
    </row>
    <row r="192" spans="1:26" x14ac:dyDescent="0.2">
      <c r="A192" s="281"/>
      <c r="B192" s="395"/>
      <c r="C192" s="395"/>
      <c r="D192" s="395"/>
      <c r="E192" s="395"/>
      <c r="F192" s="395"/>
      <c r="G192" s="395"/>
      <c r="H192" s="395"/>
      <c r="I192" s="395"/>
      <c r="J192" s="395"/>
      <c r="K192" s="395"/>
      <c r="L192" s="397"/>
      <c r="M192" s="395"/>
      <c r="N192" s="395"/>
      <c r="O192" s="281"/>
      <c r="P192" s="281"/>
      <c r="Q192" s="137"/>
      <c r="R192" s="129"/>
      <c r="T192" s="1"/>
      <c r="U192" s="129"/>
      <c r="V192" s="1"/>
      <c r="W192" s="275"/>
      <c r="X192" s="1"/>
      <c r="Y192" s="1"/>
      <c r="Z192" s="1"/>
    </row>
    <row r="193" spans="1:26" x14ac:dyDescent="0.2">
      <c r="A193" s="281"/>
      <c r="B193" s="395"/>
      <c r="C193" s="395"/>
      <c r="D193" s="395"/>
      <c r="E193" s="395"/>
      <c r="F193" s="395"/>
      <c r="G193" s="395"/>
      <c r="H193" s="395"/>
      <c r="I193" s="395"/>
      <c r="J193" s="395"/>
      <c r="K193" s="395"/>
      <c r="L193" s="397"/>
      <c r="M193" s="395"/>
      <c r="N193" s="395"/>
      <c r="O193" s="281"/>
      <c r="P193" s="281"/>
      <c r="Q193" s="137"/>
      <c r="R193" s="129"/>
      <c r="T193" s="1"/>
      <c r="U193" s="129"/>
      <c r="V193" s="1"/>
      <c r="W193" s="275"/>
      <c r="X193" s="1"/>
      <c r="Y193" s="1"/>
      <c r="Z193" s="1"/>
    </row>
    <row r="194" spans="1:26" x14ac:dyDescent="0.2">
      <c r="A194" s="281"/>
      <c r="B194" s="395"/>
      <c r="C194" s="395"/>
      <c r="D194" s="395"/>
      <c r="E194" s="395"/>
      <c r="F194" s="395"/>
      <c r="G194" s="395"/>
      <c r="H194" s="395"/>
      <c r="I194" s="395"/>
      <c r="J194" s="395"/>
      <c r="K194" s="395"/>
      <c r="L194" s="397"/>
      <c r="M194" s="395"/>
      <c r="N194" s="395"/>
      <c r="O194" s="281"/>
      <c r="P194" s="281"/>
      <c r="Q194" s="137"/>
      <c r="R194" s="129"/>
      <c r="T194" s="1"/>
      <c r="U194" s="129"/>
      <c r="V194" s="1"/>
      <c r="W194" s="275"/>
      <c r="X194" s="1"/>
      <c r="Y194" s="1"/>
      <c r="Z194" s="1"/>
    </row>
    <row r="195" spans="1:26" x14ac:dyDescent="0.2">
      <c r="A195" s="281"/>
      <c r="B195" s="395"/>
      <c r="C195" s="395"/>
      <c r="D195" s="395"/>
      <c r="E195" s="395"/>
      <c r="F195" s="395"/>
      <c r="G195" s="395"/>
      <c r="H195" s="395"/>
      <c r="I195" s="395"/>
      <c r="J195" s="395"/>
      <c r="K195" s="395"/>
      <c r="L195" s="397"/>
      <c r="M195" s="395"/>
      <c r="N195" s="395"/>
      <c r="O195" s="281"/>
      <c r="P195" s="281"/>
      <c r="Q195" s="137"/>
      <c r="R195" s="129"/>
      <c r="T195" s="1"/>
      <c r="U195" s="129"/>
      <c r="V195" s="1"/>
      <c r="W195" s="275"/>
      <c r="X195" s="1"/>
      <c r="Y195" s="1"/>
      <c r="Z195" s="1"/>
    </row>
    <row r="196" spans="1:26" x14ac:dyDescent="0.2">
      <c r="A196" s="281"/>
      <c r="B196" s="281"/>
      <c r="C196" s="281"/>
      <c r="D196" s="281"/>
      <c r="E196" s="281"/>
      <c r="F196" s="281"/>
      <c r="G196" s="281"/>
      <c r="H196" s="281"/>
      <c r="I196" s="281"/>
      <c r="J196" s="281"/>
      <c r="K196" s="281"/>
      <c r="L196" s="282"/>
      <c r="M196" s="281"/>
      <c r="N196" s="281"/>
      <c r="O196" s="281"/>
      <c r="P196" s="281"/>
      <c r="Q196" s="137"/>
      <c r="R196" s="129"/>
      <c r="T196" s="1"/>
      <c r="U196" s="129"/>
      <c r="V196" s="1"/>
      <c r="W196" s="275"/>
      <c r="X196" s="1"/>
      <c r="Y196" s="1"/>
      <c r="Z196" s="1"/>
    </row>
    <row r="197" spans="1:26" x14ac:dyDescent="0.2">
      <c r="A197" s="281"/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  <c r="L197" s="282"/>
      <c r="M197" s="281"/>
      <c r="N197" s="281"/>
      <c r="O197" s="281"/>
      <c r="P197" s="281"/>
      <c r="Q197" s="137"/>
      <c r="R197" s="129"/>
      <c r="T197" s="1"/>
      <c r="U197" s="129"/>
      <c r="V197" s="1"/>
      <c r="W197" s="275"/>
      <c r="X197" s="1"/>
      <c r="Y197" s="1"/>
      <c r="Z197" s="1"/>
    </row>
    <row r="198" spans="1:26" x14ac:dyDescent="0.2">
      <c r="A198" s="281"/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  <c r="L198" s="282"/>
      <c r="M198" s="281"/>
      <c r="N198" s="281"/>
      <c r="O198" s="281"/>
      <c r="P198" s="281"/>
      <c r="Q198" s="137"/>
      <c r="R198" s="129"/>
      <c r="T198" s="1"/>
      <c r="U198" s="129"/>
      <c r="V198" s="1"/>
      <c r="W198" s="275"/>
      <c r="X198" s="1"/>
      <c r="Y198" s="1"/>
      <c r="Z198" s="1"/>
    </row>
    <row r="199" spans="1:26" x14ac:dyDescent="0.2">
      <c r="A199" s="281"/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2"/>
      <c r="M199" s="281"/>
      <c r="N199" s="281"/>
      <c r="O199" s="281"/>
      <c r="P199" s="281"/>
      <c r="Q199" s="137"/>
      <c r="R199" s="129"/>
      <c r="T199" s="1"/>
      <c r="U199" s="129"/>
      <c r="V199" s="1"/>
      <c r="W199" s="275"/>
      <c r="X199" s="1"/>
      <c r="Y199" s="1"/>
      <c r="Z199" s="1"/>
    </row>
    <row r="200" spans="1:26" x14ac:dyDescent="0.2">
      <c r="A200" s="281"/>
      <c r="B200" s="281"/>
      <c r="C200" s="281"/>
      <c r="D200" s="281"/>
      <c r="E200" s="281"/>
      <c r="F200" s="281"/>
      <c r="G200" s="281"/>
      <c r="H200" s="281"/>
      <c r="I200" s="281"/>
      <c r="J200" s="281"/>
      <c r="K200" s="281"/>
      <c r="L200" s="282"/>
      <c r="M200" s="281"/>
      <c r="N200" s="281"/>
      <c r="O200" s="281"/>
      <c r="P200" s="281"/>
      <c r="Q200" s="137"/>
      <c r="R200" s="129"/>
      <c r="T200" s="1"/>
      <c r="U200" s="129"/>
      <c r="V200" s="1"/>
      <c r="W200" s="275"/>
      <c r="X200" s="1"/>
      <c r="Y200" s="1"/>
      <c r="Z200" s="1"/>
    </row>
    <row r="201" spans="1:26" x14ac:dyDescent="0.2">
      <c r="A201" s="281"/>
      <c r="B201" s="281"/>
      <c r="C201" s="281"/>
      <c r="D201" s="281"/>
      <c r="E201" s="281"/>
      <c r="F201" s="281"/>
      <c r="G201" s="281"/>
      <c r="H201" s="281"/>
      <c r="I201" s="281"/>
      <c r="J201" s="281"/>
      <c r="K201" s="281"/>
      <c r="L201" s="282"/>
      <c r="M201" s="281"/>
      <c r="N201" s="281"/>
      <c r="O201" s="281"/>
      <c r="P201" s="281"/>
      <c r="Q201" s="137"/>
      <c r="R201" s="129"/>
      <c r="T201" s="1"/>
      <c r="U201" s="129"/>
      <c r="V201" s="1"/>
      <c r="W201" s="275"/>
      <c r="X201" s="1"/>
      <c r="Y201" s="1"/>
      <c r="Z201" s="1"/>
    </row>
    <row r="202" spans="1:26" x14ac:dyDescent="0.2">
      <c r="A202" s="281"/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2"/>
      <c r="M202" s="281"/>
      <c r="N202" s="281"/>
      <c r="O202" s="281"/>
      <c r="P202" s="281"/>
      <c r="Q202" s="137"/>
      <c r="R202" s="129"/>
      <c r="T202" s="1"/>
      <c r="U202" s="129"/>
      <c r="V202" s="1"/>
      <c r="W202" s="275"/>
      <c r="X202" s="1"/>
      <c r="Y202" s="1"/>
      <c r="Z202" s="1"/>
    </row>
    <row r="203" spans="1:26" x14ac:dyDescent="0.2">
      <c r="A203" s="281"/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2"/>
      <c r="M203" s="281"/>
      <c r="N203" s="281"/>
      <c r="O203" s="281"/>
      <c r="P203" s="281"/>
      <c r="Q203" s="137"/>
      <c r="R203" s="129"/>
      <c r="T203" s="1"/>
      <c r="U203" s="129"/>
      <c r="V203" s="1"/>
      <c r="W203" s="275"/>
      <c r="X203" s="1"/>
      <c r="Y203" s="1"/>
      <c r="Z203" s="1"/>
    </row>
    <row r="204" spans="1:26" x14ac:dyDescent="0.2">
      <c r="A204" s="281"/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2"/>
      <c r="M204" s="281"/>
      <c r="N204" s="281"/>
      <c r="O204" s="281"/>
      <c r="P204" s="281"/>
      <c r="Q204" s="137"/>
      <c r="R204" s="129"/>
      <c r="T204" s="1"/>
      <c r="U204" s="129"/>
      <c r="V204" s="1"/>
      <c r="W204" s="275"/>
      <c r="X204" s="1"/>
      <c r="Y204" s="1"/>
      <c r="Z204" s="1"/>
    </row>
    <row r="205" spans="1:26" x14ac:dyDescent="0.2">
      <c r="A205" s="281"/>
      <c r="B205" s="281"/>
      <c r="C205" s="281"/>
      <c r="D205" s="281"/>
      <c r="E205" s="281"/>
      <c r="F205" s="281"/>
      <c r="G205" s="281"/>
      <c r="H205" s="281"/>
      <c r="I205" s="281"/>
      <c r="J205" s="281"/>
      <c r="K205" s="281"/>
      <c r="L205" s="282"/>
      <c r="M205" s="281"/>
      <c r="N205" s="281"/>
      <c r="O205" s="281"/>
      <c r="P205" s="281"/>
      <c r="Q205" s="137"/>
      <c r="R205" s="129"/>
      <c r="T205" s="1"/>
      <c r="U205" s="129"/>
      <c r="V205" s="1"/>
      <c r="W205" s="275"/>
      <c r="X205" s="1"/>
      <c r="Y205" s="1"/>
      <c r="Z205" s="1"/>
    </row>
    <row r="206" spans="1:26" x14ac:dyDescent="0.2">
      <c r="A206" s="281"/>
      <c r="B206" s="281"/>
      <c r="C206" s="281"/>
      <c r="D206" s="281"/>
      <c r="E206" s="281"/>
      <c r="F206" s="281"/>
      <c r="G206" s="281"/>
      <c r="H206" s="281"/>
      <c r="I206" s="281"/>
      <c r="J206" s="281"/>
      <c r="K206" s="281"/>
      <c r="L206" s="282"/>
      <c r="M206" s="281"/>
      <c r="N206" s="281"/>
      <c r="O206" s="281"/>
      <c r="P206" s="281"/>
      <c r="Q206" s="137"/>
      <c r="R206" s="129"/>
      <c r="T206" s="1"/>
      <c r="U206" s="129"/>
      <c r="V206" s="1"/>
      <c r="W206" s="275"/>
      <c r="X206" s="1"/>
      <c r="Y206" s="1"/>
      <c r="Z206" s="1"/>
    </row>
    <row r="207" spans="1:26" x14ac:dyDescent="0.2">
      <c r="A207" s="281"/>
      <c r="B207" s="281"/>
      <c r="C207" s="281"/>
      <c r="D207" s="281"/>
      <c r="E207" s="281"/>
      <c r="F207" s="281"/>
      <c r="G207" s="281"/>
      <c r="H207" s="281"/>
      <c r="I207" s="281"/>
      <c r="J207" s="281"/>
      <c r="K207" s="281"/>
      <c r="L207" s="282"/>
      <c r="M207" s="281"/>
      <c r="N207" s="281"/>
      <c r="O207" s="281"/>
      <c r="P207" s="281"/>
      <c r="Q207" s="137"/>
      <c r="R207" s="129"/>
      <c r="T207" s="1"/>
      <c r="U207" s="129"/>
      <c r="V207" s="1"/>
      <c r="W207" s="275"/>
      <c r="X207" s="1"/>
      <c r="Y207" s="1"/>
      <c r="Z207" s="1"/>
    </row>
    <row r="208" spans="1:26" x14ac:dyDescent="0.2">
      <c r="A208" s="281"/>
      <c r="B208" s="281"/>
      <c r="C208" s="281"/>
      <c r="D208" s="281"/>
      <c r="E208" s="281"/>
      <c r="F208" s="281"/>
      <c r="G208" s="281"/>
      <c r="H208" s="281"/>
      <c r="I208" s="281"/>
      <c r="J208" s="281"/>
      <c r="K208" s="281"/>
      <c r="L208" s="282"/>
      <c r="M208" s="281"/>
      <c r="N208" s="281"/>
      <c r="O208" s="281"/>
      <c r="P208" s="281"/>
      <c r="Q208" s="137"/>
      <c r="R208" s="129"/>
      <c r="T208" s="1"/>
      <c r="U208" s="129"/>
      <c r="V208" s="1"/>
      <c r="W208" s="275"/>
      <c r="X208" s="1"/>
      <c r="Y208" s="1"/>
      <c r="Z208" s="1"/>
    </row>
    <row r="209" spans="1:26" x14ac:dyDescent="0.2">
      <c r="A209" s="281"/>
      <c r="B209" s="281"/>
      <c r="C209" s="281"/>
      <c r="D209" s="281"/>
      <c r="E209" s="281"/>
      <c r="F209" s="281"/>
      <c r="G209" s="281"/>
      <c r="H209" s="281"/>
      <c r="I209" s="281"/>
      <c r="J209" s="281"/>
      <c r="K209" s="281"/>
      <c r="L209" s="282"/>
      <c r="M209" s="281"/>
      <c r="N209" s="281"/>
      <c r="O209" s="281"/>
      <c r="P209" s="281"/>
      <c r="Q209" s="137"/>
      <c r="R209" s="129"/>
      <c r="T209" s="1"/>
      <c r="U209" s="129"/>
      <c r="V209" s="1"/>
      <c r="W209" s="275"/>
      <c r="X209" s="1"/>
      <c r="Y209" s="1"/>
      <c r="Z209" s="1"/>
    </row>
    <row r="210" spans="1:26" x14ac:dyDescent="0.2">
      <c r="A210" s="281"/>
      <c r="B210" s="281"/>
      <c r="C210" s="281"/>
      <c r="D210" s="281"/>
      <c r="E210" s="281"/>
      <c r="F210" s="281"/>
      <c r="G210" s="281"/>
      <c r="H210" s="281"/>
      <c r="I210" s="281"/>
      <c r="J210" s="281"/>
      <c r="K210" s="281"/>
      <c r="L210" s="282"/>
      <c r="M210" s="281"/>
      <c r="N210" s="281"/>
      <c r="O210" s="281"/>
      <c r="P210" s="281"/>
      <c r="Q210" s="137"/>
      <c r="R210" s="129"/>
      <c r="T210" s="1"/>
      <c r="U210" s="129"/>
      <c r="V210" s="1"/>
      <c r="W210" s="275"/>
      <c r="X210" s="1"/>
      <c r="Y210" s="1"/>
      <c r="Z210" s="1"/>
    </row>
    <row r="211" spans="1:26" x14ac:dyDescent="0.2">
      <c r="A211" s="281"/>
      <c r="B211" s="281"/>
      <c r="C211" s="281"/>
      <c r="D211" s="281"/>
      <c r="E211" s="281"/>
      <c r="F211" s="281"/>
      <c r="G211" s="281"/>
      <c r="H211" s="281"/>
      <c r="I211" s="281"/>
      <c r="J211" s="281"/>
      <c r="K211" s="281"/>
      <c r="L211" s="282"/>
      <c r="M211" s="281"/>
      <c r="N211" s="281"/>
      <c r="O211" s="281"/>
      <c r="P211" s="281"/>
      <c r="Q211" s="137"/>
      <c r="R211" s="129"/>
      <c r="T211" s="1"/>
      <c r="U211" s="129"/>
      <c r="V211" s="1"/>
      <c r="W211" s="275"/>
      <c r="X211" s="1"/>
      <c r="Y211" s="1"/>
      <c r="Z211" s="1"/>
    </row>
    <row r="212" spans="1:26" x14ac:dyDescent="0.2">
      <c r="A212" s="281"/>
      <c r="B212" s="281"/>
      <c r="C212" s="281"/>
      <c r="D212" s="281"/>
      <c r="E212" s="281"/>
      <c r="F212" s="281"/>
      <c r="G212" s="281"/>
      <c r="H212" s="281"/>
      <c r="I212" s="281"/>
      <c r="J212" s="281"/>
      <c r="K212" s="281"/>
      <c r="L212" s="282"/>
      <c r="M212" s="281"/>
      <c r="N212" s="281"/>
      <c r="O212" s="281"/>
      <c r="P212" s="281"/>
      <c r="Q212" s="137"/>
      <c r="R212" s="129"/>
      <c r="T212" s="1"/>
      <c r="U212" s="129"/>
      <c r="V212" s="1"/>
      <c r="W212" s="275"/>
      <c r="X212" s="1"/>
      <c r="Y212" s="1"/>
      <c r="Z212" s="1"/>
    </row>
    <row r="213" spans="1:26" x14ac:dyDescent="0.2">
      <c r="A213" s="281"/>
      <c r="B213" s="281"/>
      <c r="C213" s="281"/>
      <c r="D213" s="281"/>
      <c r="E213" s="281"/>
      <c r="F213" s="281"/>
      <c r="G213" s="281"/>
      <c r="H213" s="281"/>
      <c r="I213" s="281"/>
      <c r="J213" s="281"/>
      <c r="K213" s="281"/>
      <c r="L213" s="282"/>
      <c r="M213" s="281"/>
      <c r="N213" s="281"/>
      <c r="O213" s="281"/>
      <c r="P213" s="281"/>
      <c r="Q213" s="137"/>
      <c r="R213" s="129"/>
      <c r="T213" s="1"/>
      <c r="U213" s="129"/>
      <c r="V213" s="1"/>
      <c r="W213" s="275"/>
      <c r="X213" s="1"/>
      <c r="Y213" s="1"/>
      <c r="Z213" s="1"/>
    </row>
    <row r="214" spans="1:26" x14ac:dyDescent="0.2">
      <c r="A214" s="281"/>
      <c r="B214" s="281"/>
      <c r="C214" s="281"/>
      <c r="D214" s="281"/>
      <c r="E214" s="281"/>
      <c r="F214" s="281"/>
      <c r="G214" s="281"/>
      <c r="H214" s="281"/>
      <c r="I214" s="281"/>
      <c r="J214" s="281"/>
      <c r="K214" s="281"/>
      <c r="L214" s="282"/>
      <c r="M214" s="281"/>
      <c r="N214" s="281"/>
      <c r="O214" s="281"/>
      <c r="P214" s="281"/>
      <c r="Q214" s="137"/>
      <c r="R214" s="129"/>
      <c r="T214" s="1"/>
      <c r="U214" s="129"/>
      <c r="V214" s="1"/>
      <c r="W214" s="275"/>
      <c r="X214" s="1"/>
      <c r="Y214" s="1"/>
      <c r="Z214" s="1"/>
    </row>
    <row r="215" spans="1:26" x14ac:dyDescent="0.2">
      <c r="A215" s="281"/>
      <c r="B215" s="281"/>
      <c r="C215" s="281"/>
      <c r="D215" s="281"/>
      <c r="E215" s="281"/>
      <c r="F215" s="281"/>
      <c r="G215" s="281"/>
      <c r="H215" s="281"/>
      <c r="I215" s="281"/>
      <c r="J215" s="281"/>
      <c r="K215" s="281"/>
      <c r="L215" s="282"/>
      <c r="M215" s="281"/>
      <c r="N215" s="281"/>
      <c r="O215" s="281"/>
      <c r="P215" s="281"/>
      <c r="Q215" s="137"/>
      <c r="R215" s="129"/>
      <c r="T215" s="1"/>
      <c r="U215" s="129"/>
      <c r="V215" s="1"/>
      <c r="W215" s="275"/>
      <c r="X215" s="1"/>
      <c r="Y215" s="1"/>
      <c r="Z215" s="1"/>
    </row>
    <row r="216" spans="1:26" x14ac:dyDescent="0.2">
      <c r="A216" s="281"/>
      <c r="B216" s="281"/>
      <c r="C216" s="281"/>
      <c r="D216" s="281"/>
      <c r="E216" s="281"/>
      <c r="F216" s="281"/>
      <c r="G216" s="281"/>
      <c r="H216" s="281"/>
      <c r="I216" s="281"/>
      <c r="J216" s="281"/>
      <c r="K216" s="281"/>
      <c r="L216" s="282"/>
      <c r="M216" s="281"/>
      <c r="N216" s="281"/>
      <c r="O216" s="281"/>
      <c r="P216" s="281"/>
      <c r="Q216" s="137"/>
      <c r="R216" s="129"/>
      <c r="T216" s="1"/>
      <c r="U216" s="129"/>
      <c r="V216" s="1"/>
      <c r="W216" s="275"/>
      <c r="X216" s="1"/>
      <c r="Y216" s="1"/>
      <c r="Z216" s="1"/>
    </row>
    <row r="217" spans="1:26" x14ac:dyDescent="0.2">
      <c r="A217" s="281"/>
      <c r="B217" s="281"/>
      <c r="C217" s="281"/>
      <c r="D217" s="281"/>
      <c r="E217" s="281"/>
      <c r="F217" s="281"/>
      <c r="G217" s="281"/>
      <c r="H217" s="281"/>
      <c r="I217" s="281"/>
      <c r="J217" s="281"/>
      <c r="K217" s="281"/>
      <c r="L217" s="282"/>
      <c r="M217" s="281"/>
      <c r="N217" s="281"/>
      <c r="O217" s="281"/>
      <c r="P217" s="281"/>
      <c r="Q217" s="137"/>
      <c r="R217" s="129"/>
      <c r="T217" s="1"/>
      <c r="U217" s="129"/>
      <c r="V217" s="1"/>
      <c r="W217" s="275"/>
      <c r="X217" s="1"/>
      <c r="Y217" s="1"/>
      <c r="Z217" s="1"/>
    </row>
    <row r="218" spans="1:26" x14ac:dyDescent="0.2">
      <c r="A218" s="281"/>
      <c r="B218" s="281"/>
      <c r="C218" s="281"/>
      <c r="D218" s="281"/>
      <c r="E218" s="281"/>
      <c r="F218" s="281"/>
      <c r="G218" s="281"/>
      <c r="H218" s="281"/>
      <c r="I218" s="281"/>
      <c r="J218" s="281"/>
      <c r="K218" s="281"/>
      <c r="L218" s="283"/>
      <c r="M218" s="281"/>
      <c r="N218" s="281"/>
      <c r="O218" s="281"/>
      <c r="P218" s="281"/>
      <c r="Q218" s="137"/>
      <c r="R218" s="284"/>
      <c r="T218" s="1"/>
      <c r="U218" s="129"/>
      <c r="V218" s="1"/>
      <c r="W218" s="275"/>
      <c r="X218" s="1"/>
      <c r="Y218" s="1"/>
      <c r="Z218" s="1"/>
    </row>
    <row r="219" spans="1:26" x14ac:dyDescent="0.2">
      <c r="A219" s="281"/>
      <c r="B219" s="281"/>
      <c r="C219" s="281"/>
      <c r="D219" s="281"/>
      <c r="E219" s="281"/>
      <c r="F219" s="281"/>
      <c r="G219" s="281"/>
      <c r="H219" s="281"/>
      <c r="I219" s="281"/>
      <c r="J219" s="281"/>
      <c r="K219" s="281"/>
      <c r="L219" s="282"/>
      <c r="M219" s="281"/>
      <c r="N219" s="281"/>
      <c r="O219" s="281"/>
      <c r="P219" s="281"/>
      <c r="Q219" s="137"/>
      <c r="R219" s="129"/>
      <c r="T219" s="1"/>
      <c r="U219" s="129"/>
      <c r="V219" s="1"/>
      <c r="W219" s="275"/>
      <c r="X219" s="1"/>
      <c r="Y219" s="1"/>
      <c r="Z219" s="1"/>
    </row>
    <row r="220" spans="1:26" x14ac:dyDescent="0.2">
      <c r="A220" s="281"/>
      <c r="B220" s="281"/>
      <c r="C220" s="281"/>
      <c r="D220" s="281"/>
      <c r="E220" s="281"/>
      <c r="F220" s="281"/>
      <c r="G220" s="281"/>
      <c r="H220" s="281"/>
      <c r="I220" s="281"/>
      <c r="J220" s="281"/>
      <c r="K220" s="281"/>
      <c r="L220" s="282"/>
      <c r="M220" s="281"/>
      <c r="N220" s="281"/>
      <c r="O220" s="281"/>
      <c r="P220" s="281"/>
      <c r="Q220" s="137"/>
      <c r="R220" s="129"/>
      <c r="T220" s="1"/>
      <c r="U220" s="129"/>
      <c r="V220" s="1"/>
      <c r="W220" s="275"/>
      <c r="X220" s="1"/>
      <c r="Y220" s="1"/>
      <c r="Z220" s="1"/>
    </row>
    <row r="221" spans="1:26" x14ac:dyDescent="0.2">
      <c r="A221" s="281"/>
      <c r="B221" s="281"/>
      <c r="C221" s="281"/>
      <c r="D221" s="281"/>
      <c r="E221" s="281"/>
      <c r="F221" s="281"/>
      <c r="G221" s="281"/>
      <c r="H221" s="281"/>
      <c r="I221" s="281"/>
      <c r="J221" s="281"/>
      <c r="K221" s="281"/>
      <c r="L221" s="282"/>
      <c r="M221" s="281"/>
      <c r="N221" s="281"/>
      <c r="O221" s="281"/>
      <c r="P221" s="281"/>
      <c r="Q221" s="137"/>
      <c r="R221" s="129"/>
      <c r="T221" s="1"/>
      <c r="U221" s="129"/>
      <c r="V221" s="1"/>
      <c r="W221" s="275"/>
      <c r="X221" s="1"/>
      <c r="Y221" s="1"/>
      <c r="Z221" s="1"/>
    </row>
    <row r="222" spans="1:26" x14ac:dyDescent="0.2">
      <c r="A222" s="281"/>
      <c r="B222" s="281"/>
      <c r="C222" s="281"/>
      <c r="D222" s="281"/>
      <c r="E222" s="281"/>
      <c r="F222" s="281"/>
      <c r="G222" s="281"/>
      <c r="H222" s="281"/>
      <c r="I222" s="281"/>
      <c r="J222" s="281"/>
      <c r="K222" s="281"/>
      <c r="L222" s="282"/>
      <c r="M222" s="281"/>
      <c r="N222" s="281"/>
      <c r="O222" s="281"/>
      <c r="P222" s="281"/>
      <c r="Q222" s="137"/>
      <c r="R222" s="129"/>
      <c r="T222" s="1"/>
      <c r="U222" s="129"/>
      <c r="V222" s="1"/>
      <c r="W222" s="275"/>
      <c r="X222" s="1"/>
      <c r="Y222" s="1"/>
      <c r="Z222" s="1"/>
    </row>
    <row r="223" spans="1:26" x14ac:dyDescent="0.2">
      <c r="A223" s="281"/>
      <c r="B223" s="281"/>
      <c r="C223" s="281"/>
      <c r="D223" s="281"/>
      <c r="E223" s="281"/>
      <c r="F223" s="281"/>
      <c r="G223" s="281"/>
      <c r="H223" s="281"/>
      <c r="I223" s="281"/>
      <c r="J223" s="281"/>
      <c r="K223" s="281"/>
      <c r="L223" s="282"/>
      <c r="M223" s="281"/>
      <c r="N223" s="281"/>
      <c r="O223" s="281"/>
      <c r="P223" s="281"/>
      <c r="Q223" s="137"/>
      <c r="R223" s="129"/>
      <c r="T223" s="1"/>
      <c r="U223" s="129"/>
      <c r="V223" s="1"/>
      <c r="W223" s="275"/>
      <c r="X223" s="1"/>
      <c r="Y223" s="1"/>
      <c r="Z223" s="1"/>
    </row>
    <row r="224" spans="1:26" x14ac:dyDescent="0.2">
      <c r="A224" s="281"/>
      <c r="B224" s="281"/>
      <c r="C224" s="281"/>
      <c r="D224" s="281"/>
      <c r="E224" s="281"/>
      <c r="F224" s="281"/>
      <c r="G224" s="281"/>
      <c r="H224" s="281"/>
      <c r="I224" s="281"/>
      <c r="J224" s="281"/>
      <c r="K224" s="281"/>
      <c r="L224" s="282"/>
      <c r="M224" s="281"/>
      <c r="N224" s="281"/>
      <c r="O224" s="281"/>
      <c r="P224" s="281"/>
      <c r="Q224" s="137"/>
      <c r="R224" s="129"/>
      <c r="T224" s="1"/>
      <c r="U224" s="129"/>
      <c r="V224" s="1"/>
      <c r="W224" s="275"/>
      <c r="X224" s="1"/>
      <c r="Y224" s="1"/>
      <c r="Z224" s="1"/>
    </row>
    <row r="225" spans="1:26" x14ac:dyDescent="0.2">
      <c r="A225" s="281"/>
      <c r="B225" s="281"/>
      <c r="C225" s="281"/>
      <c r="D225" s="281"/>
      <c r="E225" s="281"/>
      <c r="F225" s="281"/>
      <c r="G225" s="281"/>
      <c r="H225" s="281"/>
      <c r="I225" s="281"/>
      <c r="J225" s="281"/>
      <c r="K225" s="281"/>
      <c r="L225" s="282"/>
      <c r="M225" s="281"/>
      <c r="N225" s="281"/>
      <c r="O225" s="281"/>
      <c r="P225" s="281"/>
      <c r="Q225" s="137"/>
      <c r="R225" s="129"/>
      <c r="T225" s="1"/>
      <c r="U225" s="129"/>
      <c r="V225" s="1"/>
      <c r="W225" s="275"/>
      <c r="X225" s="1"/>
      <c r="Y225" s="1"/>
      <c r="Z225" s="1"/>
    </row>
    <row r="226" spans="1:26" x14ac:dyDescent="0.2">
      <c r="A226" s="281"/>
      <c r="B226" s="281"/>
      <c r="C226" s="281"/>
      <c r="D226" s="281"/>
      <c r="E226" s="281"/>
      <c r="F226" s="281"/>
      <c r="G226" s="281"/>
      <c r="H226" s="281"/>
      <c r="I226" s="281"/>
      <c r="J226" s="281"/>
      <c r="K226" s="281"/>
      <c r="L226" s="282"/>
      <c r="M226" s="281"/>
      <c r="N226" s="281"/>
      <c r="O226" s="281"/>
      <c r="P226" s="281"/>
      <c r="Q226" s="137"/>
      <c r="R226" s="129"/>
      <c r="T226" s="1"/>
      <c r="U226" s="129"/>
      <c r="V226" s="1"/>
      <c r="W226" s="275"/>
      <c r="X226" s="1"/>
      <c r="Y226" s="1"/>
      <c r="Z226" s="1"/>
    </row>
    <row r="227" spans="1:26" x14ac:dyDescent="0.2">
      <c r="A227" s="281"/>
      <c r="B227" s="281"/>
      <c r="C227" s="281"/>
      <c r="D227" s="281"/>
      <c r="E227" s="281"/>
      <c r="F227" s="281"/>
      <c r="G227" s="281"/>
      <c r="H227" s="281"/>
      <c r="I227" s="281"/>
      <c r="J227" s="281"/>
      <c r="K227" s="281"/>
      <c r="L227" s="282"/>
      <c r="M227" s="281"/>
      <c r="N227" s="281"/>
      <c r="O227" s="281"/>
      <c r="P227" s="281"/>
      <c r="Q227" s="137"/>
      <c r="R227" s="129"/>
      <c r="T227" s="1"/>
      <c r="U227" s="129"/>
      <c r="V227" s="1"/>
      <c r="W227" s="275"/>
      <c r="X227" s="1"/>
      <c r="Y227" s="1"/>
      <c r="Z227" s="1"/>
    </row>
    <row r="228" spans="1:26" x14ac:dyDescent="0.2">
      <c r="A228" s="281"/>
      <c r="B228" s="281"/>
      <c r="C228" s="281"/>
      <c r="D228" s="281"/>
      <c r="E228" s="281"/>
      <c r="F228" s="281"/>
      <c r="G228" s="281"/>
      <c r="H228" s="281"/>
      <c r="I228" s="281"/>
      <c r="J228" s="281"/>
      <c r="K228" s="281"/>
      <c r="L228" s="282"/>
      <c r="M228" s="281"/>
      <c r="N228" s="281"/>
      <c r="O228" s="281"/>
      <c r="P228" s="281"/>
      <c r="Q228" s="137"/>
      <c r="R228" s="129"/>
      <c r="T228" s="1"/>
      <c r="U228" s="129"/>
      <c r="V228" s="1"/>
      <c r="W228" s="275"/>
      <c r="X228" s="1"/>
      <c r="Y228" s="1"/>
      <c r="Z228" s="1"/>
    </row>
    <row r="229" spans="1:26" x14ac:dyDescent="0.2">
      <c r="A229" s="281"/>
      <c r="B229" s="281"/>
      <c r="C229" s="281"/>
      <c r="D229" s="281"/>
      <c r="E229" s="281"/>
      <c r="F229" s="281"/>
      <c r="G229" s="281"/>
      <c r="H229" s="281"/>
      <c r="I229" s="281"/>
      <c r="J229" s="281"/>
      <c r="K229" s="281"/>
      <c r="L229" s="282"/>
      <c r="M229" s="281"/>
      <c r="N229" s="281"/>
      <c r="O229" s="281"/>
      <c r="P229" s="281"/>
      <c r="Q229" s="137"/>
      <c r="R229" s="129"/>
      <c r="T229" s="1"/>
      <c r="U229" s="129"/>
      <c r="V229" s="1"/>
      <c r="W229" s="275"/>
      <c r="X229" s="1"/>
      <c r="Y229" s="1"/>
      <c r="Z229" s="1"/>
    </row>
    <row r="230" spans="1:26" x14ac:dyDescent="0.2">
      <c r="A230" s="281"/>
      <c r="B230" s="281"/>
      <c r="C230" s="281"/>
      <c r="D230" s="281"/>
      <c r="E230" s="281"/>
      <c r="F230" s="281"/>
      <c r="G230" s="281"/>
      <c r="H230" s="281"/>
      <c r="I230" s="281"/>
      <c r="J230" s="281"/>
      <c r="K230" s="281"/>
      <c r="L230" s="282"/>
      <c r="M230" s="281"/>
      <c r="N230" s="281"/>
      <c r="O230" s="281"/>
      <c r="P230" s="281"/>
      <c r="Q230" s="137"/>
      <c r="R230" s="129"/>
      <c r="T230" s="1"/>
      <c r="U230" s="129"/>
      <c r="V230" s="1"/>
      <c r="W230" s="275"/>
      <c r="X230" s="1"/>
      <c r="Y230" s="1"/>
      <c r="Z230" s="1"/>
    </row>
    <row r="231" spans="1:26" x14ac:dyDescent="0.2">
      <c r="A231" s="281"/>
      <c r="B231" s="281"/>
      <c r="C231" s="281"/>
      <c r="D231" s="281"/>
      <c r="E231" s="281"/>
      <c r="F231" s="281"/>
      <c r="G231" s="281"/>
      <c r="H231" s="281"/>
      <c r="I231" s="281"/>
      <c r="J231" s="281"/>
      <c r="K231" s="281"/>
      <c r="L231" s="282"/>
      <c r="M231" s="281"/>
      <c r="N231" s="281"/>
      <c r="O231" s="281"/>
      <c r="P231" s="281"/>
      <c r="Q231" s="137"/>
      <c r="R231" s="129"/>
      <c r="T231" s="1"/>
      <c r="U231" s="129"/>
      <c r="V231" s="1"/>
      <c r="W231" s="275"/>
      <c r="X231" s="1"/>
      <c r="Y231" s="1"/>
      <c r="Z231" s="1"/>
    </row>
    <row r="232" spans="1:26" x14ac:dyDescent="0.2">
      <c r="A232" s="281"/>
      <c r="B232" s="281"/>
      <c r="C232" s="281"/>
      <c r="D232" s="281"/>
      <c r="E232" s="281"/>
      <c r="F232" s="281"/>
      <c r="G232" s="281"/>
      <c r="H232" s="281"/>
      <c r="I232" s="281"/>
      <c r="J232" s="281"/>
      <c r="K232" s="281"/>
      <c r="L232" s="282"/>
      <c r="M232" s="281"/>
      <c r="N232" s="281"/>
      <c r="O232" s="281"/>
      <c r="P232" s="281"/>
      <c r="Q232" s="137"/>
      <c r="R232" s="129"/>
      <c r="T232" s="1"/>
      <c r="U232" s="129"/>
      <c r="V232" s="1"/>
      <c r="W232" s="275"/>
      <c r="X232" s="1"/>
      <c r="Y232" s="1"/>
      <c r="Z232" s="1"/>
    </row>
    <row r="233" spans="1:26" x14ac:dyDescent="0.2">
      <c r="A233" s="281"/>
      <c r="B233" s="281"/>
      <c r="C233" s="281"/>
      <c r="D233" s="281"/>
      <c r="E233" s="281"/>
      <c r="F233" s="281"/>
      <c r="G233" s="281"/>
      <c r="H233" s="281"/>
      <c r="I233" s="281"/>
      <c r="J233" s="281"/>
      <c r="K233" s="281"/>
      <c r="L233" s="282"/>
      <c r="M233" s="281"/>
      <c r="N233" s="281"/>
      <c r="O233" s="281"/>
      <c r="P233" s="281"/>
      <c r="Q233" s="137"/>
      <c r="R233" s="129"/>
      <c r="T233" s="1"/>
      <c r="U233" s="129"/>
      <c r="V233" s="1"/>
      <c r="W233" s="275"/>
      <c r="X233" s="1"/>
      <c r="Y233" s="1"/>
      <c r="Z233" s="1"/>
    </row>
    <row r="234" spans="1:26" x14ac:dyDescent="0.2">
      <c r="A234" s="281"/>
      <c r="B234" s="281"/>
      <c r="C234" s="281"/>
      <c r="D234" s="281"/>
      <c r="E234" s="281"/>
      <c r="F234" s="281"/>
      <c r="G234" s="281"/>
      <c r="H234" s="281"/>
      <c r="I234" s="281"/>
      <c r="J234" s="281"/>
      <c r="K234" s="281"/>
      <c r="L234" s="282"/>
      <c r="M234" s="281"/>
      <c r="N234" s="281"/>
      <c r="O234" s="281"/>
      <c r="P234" s="281"/>
      <c r="Q234" s="137"/>
      <c r="R234" s="129"/>
      <c r="T234" s="1"/>
      <c r="U234" s="129"/>
      <c r="V234" s="1"/>
      <c r="W234" s="275"/>
      <c r="X234" s="1"/>
      <c r="Y234" s="1"/>
      <c r="Z234" s="1"/>
    </row>
    <row r="235" spans="1:26" x14ac:dyDescent="0.2">
      <c r="A235" s="281"/>
      <c r="B235" s="281"/>
      <c r="C235" s="281"/>
      <c r="D235" s="281"/>
      <c r="E235" s="281"/>
      <c r="F235" s="281"/>
      <c r="G235" s="281"/>
      <c r="H235" s="281"/>
      <c r="I235" s="281"/>
      <c r="J235" s="281"/>
      <c r="K235" s="281"/>
      <c r="L235" s="282"/>
      <c r="M235" s="281"/>
      <c r="N235" s="281"/>
      <c r="O235" s="281"/>
      <c r="P235" s="281"/>
      <c r="Q235" s="137"/>
      <c r="R235" s="129"/>
      <c r="T235" s="1"/>
      <c r="U235" s="129"/>
      <c r="V235" s="1"/>
      <c r="W235" s="275"/>
      <c r="X235" s="1"/>
      <c r="Y235" s="1"/>
      <c r="Z235" s="1"/>
    </row>
    <row r="236" spans="1:26" x14ac:dyDescent="0.2">
      <c r="A236" s="281"/>
      <c r="B236" s="281"/>
      <c r="C236" s="281"/>
      <c r="D236" s="281"/>
      <c r="E236" s="281"/>
      <c r="F236" s="281"/>
      <c r="G236" s="281"/>
      <c r="H236" s="281"/>
      <c r="I236" s="281"/>
      <c r="J236" s="281"/>
      <c r="K236" s="281"/>
      <c r="L236" s="282"/>
      <c r="M236" s="281"/>
      <c r="N236" s="281"/>
      <c r="O236" s="281"/>
      <c r="P236" s="281"/>
      <c r="Q236" s="137"/>
      <c r="R236" s="129"/>
      <c r="T236" s="1"/>
      <c r="U236" s="129"/>
      <c r="V236" s="1"/>
      <c r="W236" s="275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37"/>
      <c r="R237" s="129"/>
      <c r="T237" s="1"/>
      <c r="U237" s="129"/>
      <c r="V237" s="1"/>
      <c r="W237" s="275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37"/>
      <c r="R238" s="129"/>
      <c r="T238" s="1"/>
      <c r="U238" s="129"/>
      <c r="V238" s="1"/>
      <c r="W238" s="275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37"/>
      <c r="R239" s="129"/>
      <c r="T239" s="1"/>
      <c r="U239" s="129"/>
      <c r="V239" s="1"/>
      <c r="W239" s="275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37"/>
      <c r="R240" s="129"/>
      <c r="T240" s="1"/>
      <c r="U240" s="129"/>
      <c r="V240" s="1"/>
      <c r="W240" s="275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37"/>
      <c r="R241" s="129"/>
      <c r="T241" s="1"/>
      <c r="U241" s="129"/>
      <c r="V241" s="1"/>
      <c r="W241" s="275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37"/>
      <c r="R242" s="129"/>
      <c r="T242" s="1"/>
      <c r="U242" s="129"/>
      <c r="V242" s="1"/>
      <c r="W242" s="275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37"/>
      <c r="R243" s="129"/>
      <c r="T243" s="1"/>
      <c r="U243" s="129"/>
      <c r="V243" s="1"/>
      <c r="W243" s="275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37"/>
      <c r="R244" s="129"/>
      <c r="T244" s="1"/>
      <c r="U244" s="129"/>
      <c r="V244" s="1"/>
      <c r="W244" s="275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37"/>
      <c r="R245" s="129"/>
      <c r="T245" s="1"/>
      <c r="U245" s="129"/>
      <c r="V245" s="1"/>
      <c r="W245" s="275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37"/>
      <c r="R246" s="129"/>
      <c r="T246" s="1"/>
      <c r="U246" s="129"/>
      <c r="V246" s="1"/>
      <c r="W246" s="275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37"/>
      <c r="R247" s="129"/>
      <c r="T247" s="1"/>
      <c r="U247" s="129"/>
      <c r="V247" s="1"/>
      <c r="W247" s="275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37"/>
      <c r="R248" s="129"/>
      <c r="T248" s="1"/>
      <c r="U248" s="129"/>
      <c r="V248" s="1"/>
      <c r="W248" s="275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37"/>
      <c r="R249" s="129"/>
      <c r="T249" s="1"/>
      <c r="U249" s="129"/>
      <c r="V249" s="1"/>
      <c r="W249" s="275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37"/>
      <c r="R250" s="129"/>
      <c r="T250" s="1"/>
      <c r="U250" s="129"/>
      <c r="V250" s="1"/>
      <c r="W250" s="275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37"/>
      <c r="R251" s="129"/>
      <c r="T251" s="1"/>
      <c r="U251" s="129"/>
      <c r="V251" s="1"/>
      <c r="W251" s="275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37"/>
      <c r="R252" s="129"/>
      <c r="T252" s="1"/>
      <c r="U252" s="129"/>
      <c r="V252" s="1"/>
      <c r="W252" s="275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37"/>
      <c r="R253" s="129"/>
      <c r="T253" s="1"/>
      <c r="U253" s="129"/>
      <c r="V253" s="1"/>
      <c r="W253" s="275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37"/>
      <c r="R254" s="129"/>
      <c r="T254" s="1"/>
      <c r="U254" s="129"/>
      <c r="V254" s="1"/>
      <c r="W254" s="275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37"/>
      <c r="R255" s="129"/>
      <c r="T255" s="1"/>
      <c r="U255" s="129"/>
      <c r="V255" s="1"/>
      <c r="W255" s="275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37"/>
      <c r="R256" s="129"/>
      <c r="T256" s="1"/>
      <c r="U256" s="129"/>
      <c r="V256" s="1"/>
      <c r="W256" s="275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37"/>
      <c r="R257" s="129"/>
      <c r="T257" s="1"/>
      <c r="U257" s="129"/>
      <c r="V257" s="1"/>
      <c r="W257" s="275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37"/>
      <c r="R258" s="129"/>
      <c r="T258" s="1"/>
      <c r="U258" s="129"/>
      <c r="V258" s="1"/>
      <c r="W258" s="275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37"/>
      <c r="R259" s="129"/>
      <c r="T259" s="1"/>
      <c r="U259" s="129"/>
      <c r="V259" s="1"/>
      <c r="W259" s="275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37"/>
      <c r="R260" s="129"/>
      <c r="T260" s="1"/>
      <c r="U260" s="129"/>
      <c r="V260" s="1"/>
      <c r="W260" s="275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37"/>
      <c r="R261" s="129"/>
      <c r="T261" s="1"/>
      <c r="U261" s="129"/>
      <c r="V261" s="1"/>
      <c r="W261" s="275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37"/>
      <c r="R262" s="129"/>
      <c r="T262" s="1"/>
      <c r="U262" s="129"/>
      <c r="V262" s="1"/>
      <c r="W262" s="275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37"/>
      <c r="R263" s="129"/>
      <c r="T263" s="1"/>
      <c r="U263" s="129"/>
      <c r="V263" s="1"/>
      <c r="W263" s="275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37"/>
      <c r="R264" s="129"/>
      <c r="T264" s="1"/>
      <c r="U264" s="129"/>
      <c r="V264" s="1"/>
      <c r="W264" s="275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37"/>
      <c r="R265" s="129"/>
      <c r="T265" s="1"/>
      <c r="U265" s="129"/>
      <c r="V265" s="1"/>
      <c r="W265" s="275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37"/>
      <c r="R266" s="129"/>
      <c r="T266" s="1"/>
      <c r="U266" s="129"/>
      <c r="V266" s="1"/>
      <c r="W266" s="275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37"/>
      <c r="R267" s="129"/>
      <c r="T267" s="1"/>
      <c r="U267" s="129"/>
      <c r="V267" s="1"/>
      <c r="W267" s="275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37"/>
      <c r="R268" s="129"/>
      <c r="T268" s="1"/>
      <c r="U268" s="129"/>
      <c r="V268" s="1"/>
      <c r="W268" s="275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37"/>
      <c r="R269" s="129"/>
      <c r="T269" s="1"/>
      <c r="U269" s="129"/>
      <c r="V269" s="1"/>
      <c r="W269" s="275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37"/>
      <c r="R270" s="129"/>
      <c r="T270" s="1"/>
      <c r="U270" s="129"/>
      <c r="V270" s="1"/>
      <c r="W270" s="275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37"/>
      <c r="R271" s="129"/>
      <c r="T271" s="1"/>
      <c r="U271" s="129"/>
      <c r="V271" s="1"/>
      <c r="W271" s="275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37"/>
      <c r="R272" s="129"/>
      <c r="T272" s="1"/>
      <c r="U272" s="129"/>
      <c r="V272" s="1"/>
      <c r="W272" s="275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37"/>
      <c r="R273" s="129"/>
      <c r="T273" s="1"/>
      <c r="U273" s="129"/>
      <c r="V273" s="1"/>
      <c r="W273" s="275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37"/>
      <c r="R274" s="129"/>
      <c r="T274" s="1"/>
      <c r="U274" s="129"/>
      <c r="V274" s="1"/>
      <c r="W274" s="275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37"/>
      <c r="R275" s="129"/>
      <c r="T275" s="1"/>
      <c r="U275" s="129"/>
      <c r="V275" s="1"/>
      <c r="W275" s="275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37"/>
      <c r="R276" s="129"/>
      <c r="T276" s="1"/>
      <c r="U276" s="129"/>
      <c r="V276" s="1"/>
      <c r="W276" s="275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37"/>
      <c r="R277" s="129"/>
      <c r="T277" s="1"/>
      <c r="U277" s="129"/>
      <c r="V277" s="1"/>
      <c r="W277" s="275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37"/>
      <c r="R278" s="129"/>
      <c r="T278" s="1"/>
      <c r="U278" s="129"/>
      <c r="V278" s="1"/>
      <c r="W278" s="275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37"/>
      <c r="R279" s="129"/>
      <c r="T279" s="1"/>
      <c r="U279" s="129"/>
      <c r="V279" s="1"/>
      <c r="W279" s="275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37"/>
      <c r="R280" s="129"/>
      <c r="T280" s="1"/>
      <c r="U280" s="129"/>
      <c r="V280" s="1"/>
      <c r="W280" s="275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37"/>
      <c r="R281" s="129"/>
      <c r="T281" s="1"/>
      <c r="U281" s="129"/>
      <c r="V281" s="1"/>
      <c r="W281" s="275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37"/>
      <c r="R282" s="129"/>
      <c r="T282" s="1"/>
      <c r="U282" s="129"/>
      <c r="V282" s="1"/>
      <c r="W282" s="275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37"/>
      <c r="R283" s="129"/>
      <c r="T283" s="1"/>
      <c r="U283" s="129"/>
      <c r="V283" s="1"/>
      <c r="W283" s="275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37"/>
      <c r="R284" s="129"/>
      <c r="T284" s="1"/>
      <c r="U284" s="129"/>
      <c r="V284" s="1"/>
      <c r="W284" s="275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37"/>
      <c r="R285" s="129"/>
      <c r="T285" s="1"/>
      <c r="U285" s="129"/>
      <c r="V285" s="1"/>
      <c r="W285" s="275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37"/>
      <c r="R286" s="129"/>
      <c r="T286" s="1"/>
      <c r="U286" s="129"/>
      <c r="V286" s="1"/>
      <c r="W286" s="275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37"/>
      <c r="R287" s="129"/>
      <c r="T287" s="1"/>
      <c r="U287" s="129"/>
      <c r="V287" s="1"/>
      <c r="W287" s="275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37"/>
      <c r="R288" s="129"/>
      <c r="T288" s="1"/>
      <c r="U288" s="129"/>
      <c r="V288" s="1"/>
      <c r="W288" s="275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37"/>
      <c r="R289" s="129"/>
      <c r="T289" s="1"/>
      <c r="U289" s="129"/>
      <c r="V289" s="1"/>
      <c r="W289" s="275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37"/>
      <c r="R290" s="129"/>
      <c r="T290" s="1"/>
      <c r="U290" s="129"/>
      <c r="V290" s="1"/>
      <c r="W290" s="275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37"/>
      <c r="R291" s="129"/>
      <c r="T291" s="1"/>
      <c r="U291" s="129"/>
      <c r="V291" s="1"/>
      <c r="W291" s="275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37"/>
      <c r="R292" s="129"/>
      <c r="T292" s="1"/>
      <c r="U292" s="129"/>
      <c r="V292" s="1"/>
      <c r="W292" s="275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37"/>
      <c r="R293" s="129"/>
      <c r="T293" s="1"/>
      <c r="U293" s="129"/>
      <c r="V293" s="1"/>
      <c r="W293" s="275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37"/>
      <c r="R294" s="129"/>
      <c r="T294" s="1"/>
      <c r="U294" s="129"/>
      <c r="V294" s="1"/>
      <c r="W294" s="275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37"/>
      <c r="R295" s="129"/>
      <c r="T295" s="1"/>
      <c r="U295" s="129"/>
      <c r="V295" s="1"/>
      <c r="W295" s="275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37"/>
      <c r="R296" s="129"/>
      <c r="T296" s="1"/>
      <c r="U296" s="129"/>
      <c r="V296" s="1"/>
      <c r="W296" s="275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37"/>
      <c r="R297" s="129"/>
      <c r="T297" s="1"/>
      <c r="U297" s="129"/>
      <c r="V297" s="1"/>
      <c r="W297" s="275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37"/>
      <c r="R298" s="129"/>
      <c r="T298" s="1"/>
      <c r="U298" s="129"/>
      <c r="V298" s="1"/>
      <c r="W298" s="275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37"/>
      <c r="R299" s="129"/>
      <c r="T299" s="1"/>
      <c r="U299" s="129"/>
      <c r="V299" s="1"/>
      <c r="W299" s="275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37"/>
      <c r="R300" s="129"/>
      <c r="T300" s="1"/>
      <c r="U300" s="129"/>
      <c r="V300" s="1"/>
      <c r="W300" s="275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37"/>
      <c r="R301" s="129"/>
      <c r="T301" s="1"/>
      <c r="U301" s="129"/>
      <c r="V301" s="1"/>
      <c r="W301" s="275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37"/>
      <c r="R302" s="129"/>
      <c r="T302" s="1"/>
      <c r="U302" s="129"/>
      <c r="V302" s="1"/>
      <c r="W302" s="275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37"/>
      <c r="R303" s="129"/>
      <c r="T303" s="1"/>
      <c r="U303" s="129"/>
      <c r="V303" s="1"/>
      <c r="W303" s="275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37"/>
      <c r="R304" s="129"/>
      <c r="T304" s="1"/>
      <c r="U304" s="129"/>
      <c r="V304" s="1"/>
      <c r="W304" s="275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37"/>
      <c r="R305" s="129"/>
      <c r="T305" s="1"/>
      <c r="U305" s="129"/>
      <c r="V305" s="1"/>
      <c r="W305" s="275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37"/>
      <c r="R306" s="129"/>
      <c r="T306" s="1"/>
      <c r="U306" s="129"/>
      <c r="V306" s="1"/>
      <c r="W306" s="275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37"/>
      <c r="R307" s="129"/>
      <c r="T307" s="1"/>
      <c r="U307" s="129"/>
      <c r="V307" s="1"/>
      <c r="W307" s="275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37"/>
      <c r="R308" s="129"/>
      <c r="T308" s="1"/>
      <c r="U308" s="129"/>
      <c r="V308" s="1"/>
      <c r="W308" s="275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37"/>
      <c r="R309" s="129"/>
      <c r="T309" s="1"/>
      <c r="U309" s="129"/>
      <c r="V309" s="1"/>
      <c r="W309" s="275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37"/>
      <c r="R310" s="129"/>
      <c r="T310" s="1"/>
      <c r="U310" s="129"/>
      <c r="V310" s="1"/>
      <c r="W310" s="275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37"/>
      <c r="R311" s="129"/>
      <c r="T311" s="1"/>
      <c r="U311" s="129"/>
      <c r="V311" s="1"/>
      <c r="W311" s="275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37"/>
      <c r="R312" s="129"/>
      <c r="T312" s="1"/>
      <c r="U312" s="129"/>
      <c r="V312" s="1"/>
      <c r="W312" s="275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37"/>
      <c r="R313" s="129"/>
      <c r="T313" s="1"/>
      <c r="U313" s="129"/>
      <c r="V313" s="1"/>
      <c r="W313" s="275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37"/>
      <c r="R314" s="129"/>
      <c r="T314" s="1"/>
      <c r="U314" s="129"/>
      <c r="V314" s="1"/>
      <c r="W314" s="275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37"/>
      <c r="R315" s="129"/>
      <c r="T315" s="1"/>
      <c r="U315" s="129"/>
      <c r="V315" s="1"/>
      <c r="W315" s="275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37"/>
      <c r="R316" s="129"/>
      <c r="T316" s="1"/>
      <c r="U316" s="129"/>
      <c r="V316" s="1"/>
      <c r="W316" s="275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37"/>
      <c r="R317" s="129"/>
      <c r="T317" s="1"/>
      <c r="U317" s="129"/>
      <c r="V317" s="1"/>
      <c r="W317" s="275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37"/>
      <c r="R318" s="129"/>
      <c r="T318" s="1"/>
      <c r="U318" s="129"/>
      <c r="V318" s="1"/>
      <c r="W318" s="275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37"/>
      <c r="R319" s="129"/>
      <c r="T319" s="1"/>
      <c r="U319" s="129"/>
      <c r="V319" s="1"/>
      <c r="W319" s="275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37"/>
      <c r="R320" s="129"/>
      <c r="T320" s="1"/>
      <c r="U320" s="129"/>
      <c r="V320" s="1"/>
      <c r="W320" s="275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37"/>
      <c r="R321" s="129"/>
      <c r="T321" s="1"/>
      <c r="U321" s="129"/>
      <c r="V321" s="1"/>
      <c r="W321" s="275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37"/>
      <c r="R322" s="129"/>
      <c r="T322" s="1"/>
      <c r="U322" s="129"/>
      <c r="V322" s="1"/>
      <c r="W322" s="275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37"/>
      <c r="R323" s="129"/>
      <c r="T323" s="1"/>
      <c r="U323" s="129"/>
      <c r="V323" s="1"/>
      <c r="W323" s="275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37"/>
      <c r="R324" s="129"/>
      <c r="T324" s="1"/>
      <c r="U324" s="129"/>
      <c r="V324" s="1"/>
      <c r="W324" s="275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37"/>
      <c r="R325" s="129"/>
      <c r="T325" s="1"/>
      <c r="U325" s="129"/>
      <c r="V325" s="1"/>
      <c r="W325" s="275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37"/>
      <c r="R326" s="129"/>
      <c r="T326" s="1"/>
      <c r="U326" s="129"/>
      <c r="V326" s="1"/>
      <c r="W326" s="275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37"/>
      <c r="R327" s="129"/>
      <c r="T327" s="1"/>
      <c r="U327" s="129"/>
      <c r="V327" s="1"/>
      <c r="W327" s="275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37"/>
      <c r="R328" s="129"/>
      <c r="T328" s="1"/>
      <c r="U328" s="129"/>
      <c r="V328" s="1"/>
      <c r="W328" s="275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37"/>
      <c r="R329" s="129"/>
      <c r="T329" s="1"/>
      <c r="U329" s="129"/>
      <c r="V329" s="1"/>
      <c r="W329" s="275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37"/>
      <c r="R330" s="129"/>
      <c r="T330" s="1"/>
      <c r="U330" s="129"/>
      <c r="V330" s="1"/>
      <c r="W330" s="275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37"/>
      <c r="R331" s="129"/>
      <c r="T331" s="1"/>
      <c r="U331" s="129"/>
      <c r="V331" s="1"/>
      <c r="W331" s="275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37"/>
      <c r="R332" s="129"/>
      <c r="T332" s="1"/>
      <c r="U332" s="129"/>
      <c r="V332" s="1"/>
      <c r="W332" s="275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37"/>
      <c r="R333" s="129"/>
      <c r="T333" s="1"/>
      <c r="U333" s="129"/>
      <c r="V333" s="1"/>
      <c r="W333" s="275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37"/>
      <c r="R334" s="129"/>
      <c r="T334" s="1"/>
      <c r="U334" s="129"/>
      <c r="V334" s="1"/>
      <c r="W334" s="275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37"/>
      <c r="R335" s="129"/>
      <c r="T335" s="1"/>
      <c r="U335" s="129"/>
      <c r="V335" s="1"/>
      <c r="W335" s="275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37"/>
      <c r="R336" s="129"/>
      <c r="T336" s="1"/>
      <c r="U336" s="129"/>
      <c r="V336" s="1"/>
      <c r="W336" s="275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37"/>
      <c r="R337" s="129"/>
      <c r="T337" s="1"/>
      <c r="U337" s="129"/>
      <c r="V337" s="1"/>
      <c r="W337" s="275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37"/>
      <c r="R338" s="129"/>
      <c r="T338" s="1"/>
      <c r="U338" s="129"/>
      <c r="V338" s="1"/>
      <c r="W338" s="275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37"/>
      <c r="R339" s="129"/>
      <c r="T339" s="1"/>
      <c r="U339" s="129"/>
      <c r="V339" s="1"/>
      <c r="W339" s="275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37"/>
      <c r="R340" s="129"/>
      <c r="T340" s="1"/>
      <c r="U340" s="129"/>
      <c r="V340" s="1"/>
      <c r="W340" s="275"/>
      <c r="X340" s="1"/>
      <c r="Y340" s="1"/>
      <c r="Z340" s="1"/>
    </row>
  </sheetData>
  <sortState ref="A68:AD91">
    <sortCondition ref="J68"/>
  </sortState>
  <conditionalFormatting sqref="I38:I61">
    <cfRule type="cellIs" dxfId="14" priority="3" operator="greaterThan">
      <formula>0.8</formula>
    </cfRule>
  </conditionalFormatting>
  <conditionalFormatting sqref="S8:S31">
    <cfRule type="cellIs" dxfId="13" priority="2" operator="lessThan">
      <formula>3.5</formula>
    </cfRule>
  </conditionalFormatting>
  <conditionalFormatting sqref="I68:I91">
    <cfRule type="cellIs" dxfId="12" priority="1" operator="greaterThan">
      <formula>0.8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AD340"/>
  <sheetViews>
    <sheetView zoomScaleNormal="100" workbookViewId="0">
      <pane xSplit="3" ySplit="7" topLeftCell="O8" activePane="bottomRight" state="frozen"/>
      <selection pane="topRight" activeCell="D1" sqref="D1"/>
      <selection pane="bottomLeft" activeCell="A8" sqref="A8"/>
      <selection pane="bottomRight" activeCell="W26" sqref="W26"/>
    </sheetView>
  </sheetViews>
  <sheetFormatPr defaultRowHeight="12.75" x14ac:dyDescent="0.2"/>
  <cols>
    <col min="2" max="2" width="20" customWidth="1"/>
    <col min="3" max="3" width="3.85546875" customWidth="1"/>
    <col min="4" max="4" width="9.140625" customWidth="1"/>
    <col min="5" max="5" width="12.5703125" customWidth="1"/>
    <col min="6" max="6" width="10.42578125" customWidth="1"/>
    <col min="7" max="7" width="8.85546875" customWidth="1"/>
    <col min="8" max="8" width="9.7109375" customWidth="1"/>
    <col min="9" max="9" width="9.42578125" customWidth="1"/>
    <col min="10" max="10" width="7.7109375" customWidth="1"/>
    <col min="11" max="11" width="8.85546875" customWidth="1"/>
    <col min="12" max="12" width="8.140625" hidden="1" customWidth="1"/>
    <col min="13" max="13" width="7.85546875" hidden="1" customWidth="1"/>
    <col min="14" max="16" width="10.7109375" customWidth="1"/>
    <col min="17" max="17" width="11.7109375" style="133" bestFit="1" customWidth="1"/>
    <col min="18" max="18" width="11.7109375" style="125" customWidth="1"/>
    <col min="19" max="19" width="9.28515625" style="26" customWidth="1"/>
    <col min="20" max="20" width="10.7109375" customWidth="1"/>
    <col min="21" max="21" width="10.28515625" style="125" bestFit="1" customWidth="1"/>
    <col min="22" max="22" width="10.42578125" customWidth="1"/>
    <col min="23" max="23" width="7" style="52" customWidth="1"/>
  </cols>
  <sheetData>
    <row r="2" spans="1:27" x14ac:dyDescent="0.2">
      <c r="B2" s="1" t="s">
        <v>385</v>
      </c>
      <c r="C2" s="1"/>
    </row>
    <row r="3" spans="1:27" x14ac:dyDescent="0.2">
      <c r="B3" s="1" t="s">
        <v>66</v>
      </c>
      <c r="C3" s="1"/>
      <c r="E3" s="37"/>
      <c r="G3" s="37"/>
    </row>
    <row r="4" spans="1:27" ht="13.5" thickBot="1" x14ac:dyDescent="0.25"/>
    <row r="5" spans="1:27" x14ac:dyDescent="0.2">
      <c r="B5" s="298" t="s">
        <v>416</v>
      </c>
      <c r="C5" s="204"/>
      <c r="D5" s="6" t="s">
        <v>38</v>
      </c>
      <c r="E5" s="7"/>
      <c r="F5" s="7"/>
      <c r="G5" s="7"/>
      <c r="H5" s="57"/>
      <c r="I5" s="60" t="s">
        <v>449</v>
      </c>
      <c r="J5" s="61"/>
      <c r="K5" s="61"/>
      <c r="L5" s="61"/>
      <c r="M5" s="62"/>
      <c r="N5" s="305" t="s">
        <v>42</v>
      </c>
      <c r="O5" s="70"/>
      <c r="P5" s="200"/>
      <c r="Q5" s="202" t="s">
        <v>42</v>
      </c>
      <c r="R5" s="299" t="s">
        <v>417</v>
      </c>
      <c r="S5" s="371"/>
      <c r="T5" s="69" t="s">
        <v>419</v>
      </c>
      <c r="U5" s="126"/>
      <c r="V5" s="315"/>
    </row>
    <row r="6" spans="1:27" x14ac:dyDescent="0.2">
      <c r="B6" s="165" t="s">
        <v>1</v>
      </c>
      <c r="C6" s="187" t="s">
        <v>409</v>
      </c>
      <c r="D6" s="166" t="s">
        <v>381</v>
      </c>
      <c r="E6" s="166" t="s">
        <v>49</v>
      </c>
      <c r="F6" s="186" t="s">
        <v>454</v>
      </c>
      <c r="G6" s="186" t="s">
        <v>21</v>
      </c>
      <c r="H6" s="378" t="s">
        <v>455</v>
      </c>
      <c r="I6" s="165" t="s">
        <v>105</v>
      </c>
      <c r="J6" s="166" t="s">
        <v>77</v>
      </c>
      <c r="K6" s="68"/>
      <c r="L6" s="68"/>
      <c r="M6" s="379" t="s">
        <v>37</v>
      </c>
      <c r="N6" s="82" t="s">
        <v>38</v>
      </c>
      <c r="O6" s="72"/>
      <c r="P6" s="201"/>
      <c r="Q6" s="203" t="s">
        <v>41</v>
      </c>
      <c r="R6" s="300" t="s">
        <v>14</v>
      </c>
      <c r="S6" s="372" t="s">
        <v>15</v>
      </c>
      <c r="T6" s="135" t="s">
        <v>14</v>
      </c>
      <c r="U6" s="127" t="s">
        <v>15</v>
      </c>
      <c r="V6" s="315"/>
    </row>
    <row r="7" spans="1:27" ht="13.5" thickBot="1" x14ac:dyDescent="0.25">
      <c r="B7" s="22"/>
      <c r="C7" s="149"/>
      <c r="D7" s="417">
        <v>42455</v>
      </c>
      <c r="E7" s="418">
        <v>42110</v>
      </c>
      <c r="F7" s="419">
        <v>42138</v>
      </c>
      <c r="G7" s="419">
        <v>42595</v>
      </c>
      <c r="H7" s="419">
        <v>42623</v>
      </c>
      <c r="I7" s="11"/>
      <c r="J7" s="65"/>
      <c r="K7" s="65"/>
      <c r="L7" s="199"/>
      <c r="M7" s="14"/>
      <c r="N7" s="251">
        <v>1</v>
      </c>
      <c r="O7" s="252">
        <v>2</v>
      </c>
      <c r="P7" s="253">
        <v>3</v>
      </c>
      <c r="Q7" s="254">
        <v>1</v>
      </c>
      <c r="R7" s="301"/>
      <c r="S7" s="373"/>
      <c r="T7" s="370"/>
      <c r="U7" s="380"/>
      <c r="V7" s="315"/>
    </row>
    <row r="8" spans="1:27" ht="12.75" customHeight="1" x14ac:dyDescent="0.2">
      <c r="A8" s="1"/>
      <c r="B8" s="450" t="s">
        <v>12</v>
      </c>
      <c r="C8" s="415"/>
      <c r="D8" s="44">
        <v>1</v>
      </c>
      <c r="E8" s="45">
        <v>1</v>
      </c>
      <c r="F8" s="45">
        <v>1</v>
      </c>
      <c r="G8" s="45">
        <v>1</v>
      </c>
      <c r="H8" s="338" t="s">
        <v>464</v>
      </c>
      <c r="I8" s="205">
        <v>0.91490000000000005</v>
      </c>
      <c r="J8" s="205">
        <v>0.93679999999999997</v>
      </c>
      <c r="K8" s="205"/>
      <c r="L8" s="207"/>
      <c r="M8" s="205"/>
      <c r="N8" s="285">
        <f>IF(N$7=0,0,SUM(LARGE(D8:H8,{1})))</f>
        <v>1</v>
      </c>
      <c r="O8" s="286">
        <f>IF(O$7=0,0,SUM(LARGE(D8:H8,{2})))</f>
        <v>1</v>
      </c>
      <c r="P8" s="287">
        <f>IF(P$7=0,0,SUM(LARGE(D8:H8,{3})))</f>
        <v>1</v>
      </c>
      <c r="Q8" s="288">
        <f t="shared" ref="Q8:Q31" si="0">IF(Q$7=0,0,MAX(I8:M8))</f>
        <v>0.93679999999999997</v>
      </c>
      <c r="R8" s="302">
        <f t="shared" ref="R8:R31" si="1">SUM(N8:Q8)</f>
        <v>3.9367999999999999</v>
      </c>
      <c r="S8" s="367">
        <f t="shared" ref="S8:S31" si="2">RANK(R8,$R$8:$R$31)</f>
        <v>1</v>
      </c>
      <c r="T8" s="88">
        <f t="shared" ref="T8:T31" si="3">SUM(N8:P8)</f>
        <v>3</v>
      </c>
      <c r="U8" s="381">
        <f t="shared" ref="U8:U31" si="4">RANK(T8,$T$8:$T$31)</f>
        <v>1</v>
      </c>
      <c r="V8" s="315"/>
      <c r="W8" s="52">
        <f>R8/4</f>
        <v>0.98419999999999996</v>
      </c>
      <c r="X8" s="37">
        <f>T8/3</f>
        <v>1</v>
      </c>
      <c r="Y8" s="37"/>
      <c r="Z8" s="37"/>
      <c r="AA8" s="37"/>
    </row>
    <row r="9" spans="1:27" ht="12.75" customHeight="1" x14ac:dyDescent="0.2">
      <c r="A9" s="1"/>
      <c r="B9" s="264" t="s">
        <v>418</v>
      </c>
      <c r="C9" s="416"/>
      <c r="D9" s="46">
        <v>0.90549999999999997</v>
      </c>
      <c r="E9" s="47">
        <v>0.94330000000000003</v>
      </c>
      <c r="F9" s="47">
        <v>0.99490000000000001</v>
      </c>
      <c r="G9" s="47">
        <v>0.84750917671735704</v>
      </c>
      <c r="H9" s="339">
        <v>1</v>
      </c>
      <c r="I9" s="215">
        <v>0.80259999999999998</v>
      </c>
      <c r="J9" s="215"/>
      <c r="K9" s="215"/>
      <c r="L9" s="216"/>
      <c r="M9" s="215"/>
      <c r="N9" s="209">
        <f>IF(N$7=0,0,SUM(LARGE(D9:H9,{1})))</f>
        <v>1</v>
      </c>
      <c r="O9" s="210">
        <f>IF(O$7=0,0,SUM(LARGE(D9:H9,{2})))</f>
        <v>0.99490000000000001</v>
      </c>
      <c r="P9" s="211">
        <f>IF(P$7=0,0,SUM(LARGE(D9:H9,{3})))</f>
        <v>0.94330000000000003</v>
      </c>
      <c r="Q9" s="212">
        <f t="shared" si="0"/>
        <v>0.80259999999999998</v>
      </c>
      <c r="R9" s="303">
        <f t="shared" si="1"/>
        <v>3.7408000000000001</v>
      </c>
      <c r="S9" s="368">
        <f t="shared" si="2"/>
        <v>2</v>
      </c>
      <c r="T9" s="76">
        <f t="shared" si="3"/>
        <v>2.9382000000000001</v>
      </c>
      <c r="U9" s="127">
        <f t="shared" si="4"/>
        <v>2</v>
      </c>
      <c r="V9" s="315"/>
      <c r="W9" s="52">
        <f t="shared" ref="W9:W24" si="5">R9/4</f>
        <v>0.93520000000000003</v>
      </c>
      <c r="X9" s="37">
        <f t="shared" ref="X9:X24" si="6">T9/3</f>
        <v>0.97940000000000005</v>
      </c>
      <c r="Y9" s="37"/>
      <c r="Z9" s="37"/>
      <c r="AA9" s="37"/>
    </row>
    <row r="10" spans="1:27" ht="12.75" customHeight="1" x14ac:dyDescent="0.2">
      <c r="A10" s="1"/>
      <c r="B10" s="264" t="s">
        <v>3</v>
      </c>
      <c r="C10" s="416"/>
      <c r="D10" s="46">
        <v>0.76339999999999997</v>
      </c>
      <c r="E10" s="47">
        <v>0.93569999999999998</v>
      </c>
      <c r="F10" s="47">
        <v>0.96450000000000002</v>
      </c>
      <c r="G10" s="47">
        <v>0.85610907184058727</v>
      </c>
      <c r="H10" s="339" t="s">
        <v>463</v>
      </c>
      <c r="I10" s="215">
        <v>0.85470000000000002</v>
      </c>
      <c r="J10" s="215">
        <v>0.68240000000000001</v>
      </c>
      <c r="K10" s="215"/>
      <c r="L10" s="216"/>
      <c r="M10" s="215"/>
      <c r="N10" s="209">
        <f>IF(N$7=0,0,SUM(LARGE(D10:H10,{1})))</f>
        <v>0.96450000000000002</v>
      </c>
      <c r="O10" s="210">
        <f>IF(O$7=0,0,SUM(LARGE(D10:H10,{2})))</f>
        <v>0.93569999999999998</v>
      </c>
      <c r="P10" s="211">
        <f>IF(P$7=0,0,SUM(LARGE(D10:H10,{3})))</f>
        <v>0.85610907184058727</v>
      </c>
      <c r="Q10" s="212">
        <f t="shared" si="0"/>
        <v>0.85470000000000002</v>
      </c>
      <c r="R10" s="303">
        <f t="shared" si="1"/>
        <v>3.6110090718405869</v>
      </c>
      <c r="S10" s="368">
        <f t="shared" si="2"/>
        <v>3</v>
      </c>
      <c r="T10" s="76">
        <f t="shared" si="3"/>
        <v>2.7563090718405872</v>
      </c>
      <c r="U10" s="127">
        <f t="shared" si="4"/>
        <v>3</v>
      </c>
      <c r="V10" s="315"/>
      <c r="W10" s="52">
        <f t="shared" si="5"/>
        <v>0.90275226796014674</v>
      </c>
      <c r="X10" s="37">
        <f t="shared" si="6"/>
        <v>0.91876969061352909</v>
      </c>
      <c r="Y10" s="37"/>
      <c r="Z10" s="37"/>
      <c r="AA10" s="37"/>
    </row>
    <row r="11" spans="1:27" ht="12.75" customHeight="1" x14ac:dyDescent="0.2">
      <c r="B11" s="264" t="s">
        <v>17</v>
      </c>
      <c r="C11" s="416"/>
      <c r="D11" s="46">
        <v>0.87170000000000003</v>
      </c>
      <c r="E11" s="268">
        <v>0.92749999999999999</v>
      </c>
      <c r="F11" s="268">
        <v>0.83819999999999995</v>
      </c>
      <c r="G11" s="268">
        <v>0.85233350812794972</v>
      </c>
      <c r="H11" s="339">
        <v>0.90820000000000001</v>
      </c>
      <c r="I11" s="215">
        <v>0.85970000000000002</v>
      </c>
      <c r="J11" s="215"/>
      <c r="K11" s="215"/>
      <c r="L11" s="216"/>
      <c r="M11" s="216"/>
      <c r="N11" s="209">
        <f>IF(N$7=0,0,SUM(LARGE(D11:H11,{1})))</f>
        <v>0.92749999999999999</v>
      </c>
      <c r="O11" s="210">
        <f>IF(O$7=0,0,SUM(LARGE(D11:H11,{2})))</f>
        <v>0.90820000000000001</v>
      </c>
      <c r="P11" s="211">
        <f>IF(P$7=0,0,SUM(LARGE(D11:H11,{3})))</f>
        <v>0.87170000000000003</v>
      </c>
      <c r="Q11" s="212">
        <f t="shared" si="0"/>
        <v>0.85970000000000002</v>
      </c>
      <c r="R11" s="303">
        <f t="shared" si="1"/>
        <v>3.5671000000000004</v>
      </c>
      <c r="S11" s="368">
        <f t="shared" si="2"/>
        <v>4</v>
      </c>
      <c r="T11" s="76">
        <f t="shared" si="3"/>
        <v>2.7074000000000003</v>
      </c>
      <c r="U11" s="127">
        <f t="shared" si="4"/>
        <v>5</v>
      </c>
      <c r="V11" s="315"/>
      <c r="W11" s="52">
        <f t="shared" si="5"/>
        <v>0.8917750000000001</v>
      </c>
      <c r="X11" s="37">
        <f t="shared" si="6"/>
        <v>0.90246666666666675</v>
      </c>
      <c r="Y11" s="37"/>
      <c r="Z11" s="37"/>
      <c r="AA11" s="37"/>
    </row>
    <row r="12" spans="1:27" ht="12.75" customHeight="1" x14ac:dyDescent="0.2">
      <c r="B12" s="264" t="s">
        <v>103</v>
      </c>
      <c r="C12" s="416" t="s">
        <v>408</v>
      </c>
      <c r="D12" s="46">
        <v>0.87270000000000003</v>
      </c>
      <c r="E12" s="47">
        <v>0.93079999999999996</v>
      </c>
      <c r="F12" s="47">
        <v>0</v>
      </c>
      <c r="G12" s="47">
        <v>0</v>
      </c>
      <c r="H12" s="339">
        <v>0.94710000000000005</v>
      </c>
      <c r="I12" s="215">
        <v>0.79010000000000002</v>
      </c>
      <c r="J12" s="215"/>
      <c r="K12" s="215"/>
      <c r="L12" s="215"/>
      <c r="M12" s="216"/>
      <c r="N12" s="209">
        <f>IF(N$7=0,0,SUM(LARGE(D12:H12,{1})))</f>
        <v>0.94710000000000005</v>
      </c>
      <c r="O12" s="210">
        <f>IF(O$7=0,0,SUM(LARGE(D12:H12,{2})))</f>
        <v>0.93079999999999996</v>
      </c>
      <c r="P12" s="211">
        <f>IF(P$7=0,0,SUM(LARGE(D12:H12,{3})))</f>
        <v>0.87270000000000003</v>
      </c>
      <c r="Q12" s="212">
        <f t="shared" si="0"/>
        <v>0.79010000000000002</v>
      </c>
      <c r="R12" s="303">
        <f t="shared" si="1"/>
        <v>3.5407000000000002</v>
      </c>
      <c r="S12" s="368">
        <f t="shared" si="2"/>
        <v>5</v>
      </c>
      <c r="T12" s="76">
        <f t="shared" si="3"/>
        <v>2.7505999999999999</v>
      </c>
      <c r="U12" s="127">
        <f t="shared" si="4"/>
        <v>4</v>
      </c>
      <c r="V12" s="315"/>
      <c r="W12" s="52">
        <f t="shared" si="5"/>
        <v>0.88517500000000005</v>
      </c>
      <c r="X12" s="37">
        <f t="shared" si="6"/>
        <v>0.91686666666666661</v>
      </c>
      <c r="Y12" s="37"/>
      <c r="Z12" s="37"/>
      <c r="AA12" s="37"/>
    </row>
    <row r="13" spans="1:27" ht="12.75" customHeight="1" x14ac:dyDescent="0.2">
      <c r="A13" s="1"/>
      <c r="B13" s="264" t="s">
        <v>407</v>
      </c>
      <c r="C13" s="416"/>
      <c r="D13" s="46">
        <v>0.58699999999999997</v>
      </c>
      <c r="E13" s="47">
        <v>0.88570000000000004</v>
      </c>
      <c r="F13" s="47">
        <v>0.84570000000000001</v>
      </c>
      <c r="G13" s="47">
        <v>0.71651809124278976</v>
      </c>
      <c r="H13" s="339">
        <v>0.85440000000000005</v>
      </c>
      <c r="I13" s="215">
        <v>0.68789999999999996</v>
      </c>
      <c r="J13" s="215"/>
      <c r="K13" s="215"/>
      <c r="L13" s="215"/>
      <c r="M13" s="216"/>
      <c r="N13" s="209">
        <f>IF(N$7=0,0,SUM(LARGE(D13:H13,{1})))</f>
        <v>0.88570000000000004</v>
      </c>
      <c r="O13" s="210">
        <f>IF(O$7=0,0,SUM(LARGE(D13:H13,{2})))</f>
        <v>0.85440000000000005</v>
      </c>
      <c r="P13" s="211">
        <f>IF(P$7=0,0,SUM(LARGE(D13:H13,{3})))</f>
        <v>0.84570000000000001</v>
      </c>
      <c r="Q13" s="212">
        <f t="shared" si="0"/>
        <v>0.68789999999999996</v>
      </c>
      <c r="R13" s="303">
        <f t="shared" si="1"/>
        <v>3.2736999999999998</v>
      </c>
      <c r="S13" s="368">
        <f t="shared" si="2"/>
        <v>6</v>
      </c>
      <c r="T13" s="76">
        <f t="shared" si="3"/>
        <v>2.5857999999999999</v>
      </c>
      <c r="U13" s="127">
        <f t="shared" si="4"/>
        <v>6</v>
      </c>
      <c r="V13" s="315"/>
      <c r="W13" s="52">
        <f t="shared" si="5"/>
        <v>0.81842499999999996</v>
      </c>
      <c r="X13" s="37">
        <f t="shared" si="6"/>
        <v>0.86193333333333333</v>
      </c>
      <c r="Y13" s="37"/>
      <c r="Z13" s="37"/>
      <c r="AA13" s="37"/>
    </row>
    <row r="14" spans="1:27" ht="12.75" customHeight="1" x14ac:dyDescent="0.2">
      <c r="A14" s="1"/>
      <c r="B14" s="264" t="s">
        <v>114</v>
      </c>
      <c r="C14" s="416"/>
      <c r="D14" s="46">
        <v>0.84019999999999995</v>
      </c>
      <c r="E14" s="47">
        <v>0</v>
      </c>
      <c r="F14" s="47">
        <v>0</v>
      </c>
      <c r="G14" s="47">
        <v>0.76444677503932879</v>
      </c>
      <c r="H14" s="339">
        <v>0.88670000000000004</v>
      </c>
      <c r="I14" s="215">
        <v>0.77229999999999999</v>
      </c>
      <c r="J14" s="215"/>
      <c r="K14" s="215"/>
      <c r="L14" s="215"/>
      <c r="M14" s="216"/>
      <c r="N14" s="209">
        <f>IF(N$7=0,0,SUM(LARGE(D14:H14,{1})))</f>
        <v>0.88670000000000004</v>
      </c>
      <c r="O14" s="210">
        <f>IF(O$7=0,0,SUM(LARGE(D14:H14,{2})))</f>
        <v>0.84019999999999995</v>
      </c>
      <c r="P14" s="211">
        <f>IF(P$7=0,0,SUM(LARGE(D14:H14,{3})))</f>
        <v>0.76444677503932879</v>
      </c>
      <c r="Q14" s="212">
        <f t="shared" si="0"/>
        <v>0.77229999999999999</v>
      </c>
      <c r="R14" s="303">
        <f t="shared" si="1"/>
        <v>3.2636467750393288</v>
      </c>
      <c r="S14" s="368">
        <f t="shared" si="2"/>
        <v>7</v>
      </c>
      <c r="T14" s="76">
        <f t="shared" si="3"/>
        <v>2.4913467750393288</v>
      </c>
      <c r="U14" s="127">
        <f t="shared" si="4"/>
        <v>7</v>
      </c>
      <c r="V14" s="315"/>
      <c r="W14" s="52">
        <f t="shared" si="5"/>
        <v>0.81591169375983219</v>
      </c>
      <c r="X14" s="37">
        <f t="shared" si="6"/>
        <v>0.83044892501310963</v>
      </c>
      <c r="Y14" s="37"/>
      <c r="Z14" s="37"/>
      <c r="AA14" s="37"/>
    </row>
    <row r="15" spans="1:27" ht="12.75" customHeight="1" x14ac:dyDescent="0.2">
      <c r="B15" s="264" t="s">
        <v>6</v>
      </c>
      <c r="C15" s="416"/>
      <c r="D15" s="46">
        <v>0.81499999999999995</v>
      </c>
      <c r="E15" s="47">
        <v>0</v>
      </c>
      <c r="F15" s="47">
        <v>0.33460000000000001</v>
      </c>
      <c r="G15" s="47">
        <v>0</v>
      </c>
      <c r="H15" s="339">
        <v>0.78249999999999997</v>
      </c>
      <c r="I15" s="215">
        <v>0.7823</v>
      </c>
      <c r="J15" s="215"/>
      <c r="K15" s="215"/>
      <c r="L15" s="215"/>
      <c r="M15" s="216"/>
      <c r="N15" s="209">
        <f>IF(N$7=0,0,SUM(LARGE(D15:H15,{1})))</f>
        <v>0.81499999999999995</v>
      </c>
      <c r="O15" s="210">
        <f>IF(O$7=0,0,SUM(LARGE(D15:H15,{2})))</f>
        <v>0.78249999999999997</v>
      </c>
      <c r="P15" s="211">
        <f>IF(P$7=0,0,SUM(LARGE(D15:H15,{3})))</f>
        <v>0.33460000000000001</v>
      </c>
      <c r="Q15" s="212">
        <f t="shared" si="0"/>
        <v>0.7823</v>
      </c>
      <c r="R15" s="303">
        <f t="shared" si="1"/>
        <v>2.7143999999999999</v>
      </c>
      <c r="S15" s="368">
        <f t="shared" si="2"/>
        <v>8</v>
      </c>
      <c r="T15" s="76">
        <f t="shared" si="3"/>
        <v>1.9320999999999999</v>
      </c>
      <c r="U15" s="127">
        <f t="shared" si="4"/>
        <v>9</v>
      </c>
      <c r="V15" s="315"/>
      <c r="W15" s="52">
        <f t="shared" si="5"/>
        <v>0.67859999999999998</v>
      </c>
      <c r="X15" s="37">
        <f t="shared" si="6"/>
        <v>0.64403333333333335</v>
      </c>
      <c r="Y15" s="37"/>
      <c r="Z15" s="37"/>
      <c r="AA15" s="37"/>
    </row>
    <row r="16" spans="1:27" ht="12.75" customHeight="1" x14ac:dyDescent="0.2">
      <c r="A16" s="1"/>
      <c r="B16" s="264" t="s">
        <v>453</v>
      </c>
      <c r="C16" s="416" t="s">
        <v>462</v>
      </c>
      <c r="D16" s="46">
        <v>0.20119999999999999</v>
      </c>
      <c r="E16" s="47">
        <v>0</v>
      </c>
      <c r="F16" s="47">
        <v>0</v>
      </c>
      <c r="G16" s="47">
        <v>0.71253277399056114</v>
      </c>
      <c r="H16" s="339">
        <v>0.82640000000000002</v>
      </c>
      <c r="I16" s="215">
        <v>0.58940000000000003</v>
      </c>
      <c r="J16" s="215"/>
      <c r="K16" s="215"/>
      <c r="L16" s="215"/>
      <c r="M16" s="216"/>
      <c r="N16" s="209">
        <f>IF(N$7=0,0,SUM(LARGE(D16:H16,{1})))</f>
        <v>0.82640000000000002</v>
      </c>
      <c r="O16" s="210">
        <f>IF(O$7=0,0,SUM(LARGE(D16:H16,{2})))</f>
        <v>0.71253277399056114</v>
      </c>
      <c r="P16" s="211">
        <f>IF(P$7=0,0,SUM(LARGE(D16:H16,{3})))</f>
        <v>0.20119999999999999</v>
      </c>
      <c r="Q16" s="212">
        <f t="shared" si="0"/>
        <v>0.58940000000000003</v>
      </c>
      <c r="R16" s="303">
        <f t="shared" si="1"/>
        <v>2.3295327739905614</v>
      </c>
      <c r="S16" s="368">
        <f t="shared" si="2"/>
        <v>9</v>
      </c>
      <c r="T16" s="76">
        <f t="shared" si="3"/>
        <v>1.7401327739905612</v>
      </c>
      <c r="U16" s="127">
        <f t="shared" si="4"/>
        <v>10</v>
      </c>
      <c r="V16" s="315"/>
      <c r="W16" s="52">
        <f t="shared" si="5"/>
        <v>0.58238319349764034</v>
      </c>
      <c r="X16" s="37">
        <f t="shared" si="6"/>
        <v>0.58004425799685377</v>
      </c>
      <c r="Y16" s="37"/>
      <c r="Z16" s="37"/>
      <c r="AA16" s="37"/>
    </row>
    <row r="17" spans="1:30" ht="12.75" customHeight="1" x14ac:dyDescent="0.2">
      <c r="A17" s="1"/>
      <c r="B17" s="264" t="s">
        <v>387</v>
      </c>
      <c r="C17" s="416"/>
      <c r="D17" s="46">
        <v>0.59619999999999995</v>
      </c>
      <c r="E17" s="47">
        <v>0.7792</v>
      </c>
      <c r="F17" s="47">
        <v>0.82720000000000005</v>
      </c>
      <c r="G17" s="47">
        <v>0</v>
      </c>
      <c r="H17" s="339">
        <v>0</v>
      </c>
      <c r="I17" s="215"/>
      <c r="J17" s="215"/>
      <c r="K17" s="215"/>
      <c r="L17" s="215"/>
      <c r="M17" s="216"/>
      <c r="N17" s="209">
        <f>IF(N$7=0,0,SUM(LARGE(D17:H17,{1})))</f>
        <v>0.82720000000000005</v>
      </c>
      <c r="O17" s="210">
        <f>IF(O$7=0,0,SUM(LARGE(D17:H17,{2})))</f>
        <v>0.7792</v>
      </c>
      <c r="P17" s="211">
        <f>IF(P$7=0,0,SUM(LARGE(D17:H17,{3})))</f>
        <v>0.59619999999999995</v>
      </c>
      <c r="Q17" s="212">
        <f t="shared" si="0"/>
        <v>0</v>
      </c>
      <c r="R17" s="303">
        <f t="shared" si="1"/>
        <v>2.2025999999999999</v>
      </c>
      <c r="S17" s="368">
        <f t="shared" si="2"/>
        <v>10</v>
      </c>
      <c r="T17" s="76">
        <f t="shared" si="3"/>
        <v>2.2025999999999999</v>
      </c>
      <c r="U17" s="127">
        <f t="shared" si="4"/>
        <v>8</v>
      </c>
      <c r="V17" s="315"/>
      <c r="W17" s="52">
        <f t="shared" si="5"/>
        <v>0.55064999999999997</v>
      </c>
      <c r="X17" s="37">
        <f t="shared" si="6"/>
        <v>0.73419999999999996</v>
      </c>
      <c r="Y17" s="37"/>
      <c r="Z17" s="37"/>
      <c r="AA17" s="37"/>
    </row>
    <row r="18" spans="1:30" ht="12.75" customHeight="1" x14ac:dyDescent="0.2">
      <c r="A18" s="1"/>
      <c r="B18" s="264" t="s">
        <v>456</v>
      </c>
      <c r="C18" s="416" t="s">
        <v>74</v>
      </c>
      <c r="D18" s="46">
        <v>0</v>
      </c>
      <c r="E18" s="47">
        <v>0.38919999999999999</v>
      </c>
      <c r="F18" s="47">
        <v>0.51319999999999999</v>
      </c>
      <c r="G18" s="47">
        <v>0</v>
      </c>
      <c r="H18" s="339">
        <v>0.64800000000000002</v>
      </c>
      <c r="I18" s="215"/>
      <c r="J18" s="216"/>
      <c r="K18" s="215"/>
      <c r="L18" s="216"/>
      <c r="M18" s="216"/>
      <c r="N18" s="209">
        <f>IF(N$7=0,0,SUM(LARGE(D18:H18,{1})))</f>
        <v>0.64800000000000002</v>
      </c>
      <c r="O18" s="210">
        <f>IF(O$7=0,0,SUM(LARGE(D18:H18,{2})))</f>
        <v>0.51319999999999999</v>
      </c>
      <c r="P18" s="211">
        <f>IF(P$7=0,0,SUM(LARGE(D18:H18,{3})))</f>
        <v>0.38919999999999999</v>
      </c>
      <c r="Q18" s="212">
        <f t="shared" si="0"/>
        <v>0</v>
      </c>
      <c r="R18" s="303">
        <f t="shared" si="1"/>
        <v>1.5504</v>
      </c>
      <c r="S18" s="368">
        <f t="shared" si="2"/>
        <v>11</v>
      </c>
      <c r="T18" s="76">
        <f t="shared" si="3"/>
        <v>1.5504</v>
      </c>
      <c r="U18" s="127">
        <f t="shared" si="4"/>
        <v>11</v>
      </c>
      <c r="V18" s="315"/>
      <c r="W18" s="52">
        <f t="shared" si="5"/>
        <v>0.3876</v>
      </c>
      <c r="X18" s="37">
        <f t="shared" si="6"/>
        <v>0.51680000000000004</v>
      </c>
      <c r="Y18" s="37"/>
      <c r="Z18" s="37"/>
      <c r="AA18" s="37"/>
    </row>
    <row r="19" spans="1:30" ht="12.75" customHeight="1" x14ac:dyDescent="0.2">
      <c r="B19" s="224" t="s">
        <v>444</v>
      </c>
      <c r="C19" s="416"/>
      <c r="D19" s="340">
        <v>0</v>
      </c>
      <c r="E19" s="268">
        <v>0</v>
      </c>
      <c r="F19" s="268">
        <v>0</v>
      </c>
      <c r="G19" s="268">
        <v>0.99486103828002093</v>
      </c>
      <c r="H19" s="341">
        <v>0</v>
      </c>
      <c r="I19" s="215"/>
      <c r="J19" s="216"/>
      <c r="K19" s="216"/>
      <c r="L19" s="216"/>
      <c r="M19" s="216"/>
      <c r="N19" s="209">
        <f>IF(N$7=0,0,SUM(LARGE(D19:H19,{1})))</f>
        <v>0.99486103828002093</v>
      </c>
      <c r="O19" s="210">
        <f>IF(O$7=0,0,SUM(LARGE(D19:H19,{2})))</f>
        <v>0</v>
      </c>
      <c r="P19" s="211">
        <f>IF(P$7=0,0,SUM(LARGE(D19:H19,{3})))</f>
        <v>0</v>
      </c>
      <c r="Q19" s="212">
        <f t="shared" si="0"/>
        <v>0</v>
      </c>
      <c r="R19" s="303">
        <f t="shared" si="1"/>
        <v>0.99486103828002093</v>
      </c>
      <c r="S19" s="368">
        <f t="shared" si="2"/>
        <v>12</v>
      </c>
      <c r="T19" s="76">
        <f t="shared" si="3"/>
        <v>0.99486103828002093</v>
      </c>
      <c r="U19" s="127">
        <f t="shared" si="4"/>
        <v>12</v>
      </c>
      <c r="V19" s="315"/>
      <c r="W19" s="52">
        <f t="shared" si="5"/>
        <v>0.24871525957000523</v>
      </c>
      <c r="X19" s="37">
        <f t="shared" si="6"/>
        <v>0.33162034609334029</v>
      </c>
      <c r="Y19" s="37"/>
      <c r="Z19" s="37"/>
      <c r="AA19" s="37"/>
    </row>
    <row r="20" spans="1:30" ht="12.75" customHeight="1" x14ac:dyDescent="0.2">
      <c r="A20" s="1"/>
      <c r="B20" s="264" t="s">
        <v>386</v>
      </c>
      <c r="C20" s="416"/>
      <c r="D20" s="46">
        <v>0.91769999999999996</v>
      </c>
      <c r="E20" s="47">
        <v>0</v>
      </c>
      <c r="F20" s="47">
        <v>0</v>
      </c>
      <c r="G20" s="47">
        <v>0</v>
      </c>
      <c r="H20" s="339">
        <v>0</v>
      </c>
      <c r="I20" s="215"/>
      <c r="J20" s="216"/>
      <c r="K20" s="216"/>
      <c r="L20" s="216"/>
      <c r="M20" s="216"/>
      <c r="N20" s="209">
        <f>IF(N$7=0,0,SUM(LARGE(D20:H20,{1})))</f>
        <v>0.91769999999999996</v>
      </c>
      <c r="O20" s="210">
        <f>IF(O$7=0,0,SUM(LARGE(D20:H20,{2})))</f>
        <v>0</v>
      </c>
      <c r="P20" s="211">
        <f>IF(P$7=0,0,SUM(LARGE(D20:H20,{3})))</f>
        <v>0</v>
      </c>
      <c r="Q20" s="212">
        <f t="shared" si="0"/>
        <v>0</v>
      </c>
      <c r="R20" s="303">
        <f t="shared" si="1"/>
        <v>0.91769999999999996</v>
      </c>
      <c r="S20" s="368">
        <f t="shared" si="2"/>
        <v>13</v>
      </c>
      <c r="T20" s="76">
        <f t="shared" si="3"/>
        <v>0.91769999999999996</v>
      </c>
      <c r="U20" s="127">
        <f t="shared" si="4"/>
        <v>13</v>
      </c>
      <c r="V20" s="315"/>
      <c r="W20" s="52">
        <f t="shared" si="5"/>
        <v>0.22942499999999999</v>
      </c>
      <c r="X20" s="37">
        <f t="shared" si="6"/>
        <v>0.30590000000000001</v>
      </c>
      <c r="Y20" s="37"/>
      <c r="Z20" s="37"/>
      <c r="AA20" s="37"/>
    </row>
    <row r="21" spans="1:30" ht="12.75" customHeight="1" x14ac:dyDescent="0.2">
      <c r="A21" s="1"/>
      <c r="B21" s="224" t="s">
        <v>80</v>
      </c>
      <c r="C21" s="416"/>
      <c r="D21" s="344">
        <v>0</v>
      </c>
      <c r="E21" s="220">
        <v>0</v>
      </c>
      <c r="F21" s="220">
        <v>0</v>
      </c>
      <c r="G21" s="220">
        <v>0</v>
      </c>
      <c r="H21" s="339">
        <v>0.81089999999999995</v>
      </c>
      <c r="I21" s="215"/>
      <c r="J21" s="216"/>
      <c r="K21" s="216"/>
      <c r="L21" s="216"/>
      <c r="M21" s="216"/>
      <c r="N21" s="209">
        <f>IF(N$7=0,0,SUM(LARGE(D21:H21,{1})))</f>
        <v>0.81089999999999995</v>
      </c>
      <c r="O21" s="210">
        <f>IF(O$7=0,0,SUM(LARGE(D21:H21,{2})))</f>
        <v>0</v>
      </c>
      <c r="P21" s="211">
        <f>IF(P$7=0,0,SUM(LARGE(D21:H21,{3})))</f>
        <v>0</v>
      </c>
      <c r="Q21" s="212">
        <f t="shared" si="0"/>
        <v>0</v>
      </c>
      <c r="R21" s="303">
        <f t="shared" si="1"/>
        <v>0.81089999999999995</v>
      </c>
      <c r="S21" s="368">
        <f t="shared" si="2"/>
        <v>14</v>
      </c>
      <c r="T21" s="76">
        <f t="shared" si="3"/>
        <v>0.81089999999999995</v>
      </c>
      <c r="U21" s="127">
        <f t="shared" si="4"/>
        <v>14</v>
      </c>
      <c r="V21" s="315"/>
      <c r="W21" s="52">
        <f t="shared" si="5"/>
        <v>0.20272499999999999</v>
      </c>
      <c r="X21" s="37">
        <f t="shared" si="6"/>
        <v>0.27029999999999998</v>
      </c>
      <c r="Y21" s="37"/>
      <c r="Z21" s="37"/>
      <c r="AA21" s="37"/>
    </row>
    <row r="22" spans="1:30" ht="12.75" customHeight="1" x14ac:dyDescent="0.2">
      <c r="A22" s="1"/>
      <c r="B22" s="264" t="s">
        <v>406</v>
      </c>
      <c r="C22" s="416" t="s">
        <v>74</v>
      </c>
      <c r="D22" s="46">
        <v>0</v>
      </c>
      <c r="E22" s="47">
        <v>0.70650000000000002</v>
      </c>
      <c r="F22" s="47">
        <v>0</v>
      </c>
      <c r="G22" s="47">
        <v>0</v>
      </c>
      <c r="H22" s="339">
        <v>0</v>
      </c>
      <c r="I22" s="222"/>
      <c r="J22" s="223"/>
      <c r="K22" s="216"/>
      <c r="L22" s="223"/>
      <c r="M22" s="223"/>
      <c r="N22" s="209">
        <f>IF(N$7=0,0,SUM(LARGE(D22:H22,{1})))</f>
        <v>0.70650000000000002</v>
      </c>
      <c r="O22" s="210">
        <f>IF(O$7=0,0,SUM(LARGE(D22:H22,{2})))</f>
        <v>0</v>
      </c>
      <c r="P22" s="211">
        <f>IF(P$7=0,0,SUM(LARGE(D22:H22,{3})))</f>
        <v>0</v>
      </c>
      <c r="Q22" s="212">
        <f t="shared" si="0"/>
        <v>0</v>
      </c>
      <c r="R22" s="303">
        <f t="shared" si="1"/>
        <v>0.70650000000000002</v>
      </c>
      <c r="S22" s="368">
        <f t="shared" si="2"/>
        <v>15</v>
      </c>
      <c r="T22" s="76">
        <f t="shared" si="3"/>
        <v>0.70650000000000002</v>
      </c>
      <c r="U22" s="127">
        <f t="shared" si="4"/>
        <v>15</v>
      </c>
      <c r="V22" s="315"/>
      <c r="W22" s="52">
        <f t="shared" si="5"/>
        <v>0.176625</v>
      </c>
      <c r="X22" s="37">
        <f t="shared" si="6"/>
        <v>0.23550000000000001</v>
      </c>
      <c r="Y22" s="37"/>
      <c r="Z22" s="37"/>
      <c r="AA22" s="37"/>
    </row>
    <row r="23" spans="1:30" ht="12.75" customHeight="1" x14ac:dyDescent="0.2">
      <c r="B23" s="224" t="s">
        <v>465</v>
      </c>
      <c r="C23" s="416" t="s">
        <v>74</v>
      </c>
      <c r="D23" s="340">
        <v>0</v>
      </c>
      <c r="E23" s="268">
        <v>0</v>
      </c>
      <c r="F23" s="268">
        <v>0</v>
      </c>
      <c r="G23" s="268">
        <v>0</v>
      </c>
      <c r="H23" s="339">
        <v>0.68110000000000004</v>
      </c>
      <c r="I23" s="222"/>
      <c r="J23" s="223"/>
      <c r="K23" s="216"/>
      <c r="L23" s="223"/>
      <c r="M23" s="223"/>
      <c r="N23" s="209">
        <f>IF(N$7=0,0,SUM(LARGE(D23:H23,{1})))</f>
        <v>0.68110000000000004</v>
      </c>
      <c r="O23" s="210">
        <f>IF(O$7=0,0,SUM(LARGE(D23:H23,{2})))</f>
        <v>0</v>
      </c>
      <c r="P23" s="211">
        <f>IF(P$7=0,0,SUM(LARGE(D23:H23,{3})))</f>
        <v>0</v>
      </c>
      <c r="Q23" s="212">
        <f t="shared" si="0"/>
        <v>0</v>
      </c>
      <c r="R23" s="303">
        <f t="shared" si="1"/>
        <v>0.68110000000000004</v>
      </c>
      <c r="S23" s="368">
        <f t="shared" si="2"/>
        <v>16</v>
      </c>
      <c r="T23" s="76">
        <f t="shared" si="3"/>
        <v>0.68110000000000004</v>
      </c>
      <c r="U23" s="127">
        <f t="shared" si="4"/>
        <v>16</v>
      </c>
      <c r="V23" s="315"/>
      <c r="W23" s="52">
        <f t="shared" si="5"/>
        <v>0.17027500000000001</v>
      </c>
      <c r="X23" s="37">
        <f t="shared" si="6"/>
        <v>0.22703333333333334</v>
      </c>
      <c r="Y23" s="37"/>
      <c r="Z23" s="37"/>
      <c r="AA23" s="37"/>
    </row>
    <row r="24" spans="1:30" x14ac:dyDescent="0.2">
      <c r="B24" s="266" t="s">
        <v>448</v>
      </c>
      <c r="C24" s="416" t="s">
        <v>74</v>
      </c>
      <c r="D24" s="340">
        <v>0</v>
      </c>
      <c r="E24" s="47">
        <v>0.67400000000000004</v>
      </c>
      <c r="F24" s="47">
        <v>0</v>
      </c>
      <c r="G24" s="47">
        <v>0</v>
      </c>
      <c r="H24" s="341">
        <v>0</v>
      </c>
      <c r="I24" s="222"/>
      <c r="J24" s="223"/>
      <c r="K24" s="216"/>
      <c r="L24" s="223"/>
      <c r="M24" s="223"/>
      <c r="N24" s="209">
        <f>IF(N$7=0,0,SUM(LARGE(D24:H24,{1})))</f>
        <v>0.67400000000000004</v>
      </c>
      <c r="O24" s="210">
        <f>IF(O$7=0,0,SUM(LARGE(D24:H24,{2})))</f>
        <v>0</v>
      </c>
      <c r="P24" s="211">
        <f>IF(P$7=0,0,SUM(LARGE(D24:H24,{3})))</f>
        <v>0</v>
      </c>
      <c r="Q24" s="212">
        <f t="shared" si="0"/>
        <v>0</v>
      </c>
      <c r="R24" s="303">
        <f t="shared" si="1"/>
        <v>0.67400000000000004</v>
      </c>
      <c r="S24" s="368">
        <f t="shared" si="2"/>
        <v>17</v>
      </c>
      <c r="T24" s="76">
        <f t="shared" si="3"/>
        <v>0.67400000000000004</v>
      </c>
      <c r="U24" s="127">
        <f t="shared" si="4"/>
        <v>17</v>
      </c>
      <c r="V24" s="315"/>
      <c r="W24" s="52">
        <f t="shared" si="5"/>
        <v>0.16850000000000001</v>
      </c>
      <c r="X24" s="37">
        <f t="shared" si="6"/>
        <v>0.22466666666666668</v>
      </c>
      <c r="Y24" s="37"/>
      <c r="Z24" s="37"/>
      <c r="AA24" s="37"/>
    </row>
    <row r="25" spans="1:30" x14ac:dyDescent="0.2">
      <c r="B25" s="264" t="s">
        <v>451</v>
      </c>
      <c r="C25" s="416" t="s">
        <v>74</v>
      </c>
      <c r="D25" s="46">
        <v>0.65169999999999995</v>
      </c>
      <c r="E25" s="268">
        <v>0</v>
      </c>
      <c r="F25" s="268">
        <v>0</v>
      </c>
      <c r="G25" s="268">
        <v>0</v>
      </c>
      <c r="H25" s="341">
        <v>0</v>
      </c>
      <c r="I25" s="222"/>
      <c r="J25" s="223"/>
      <c r="K25" s="216"/>
      <c r="L25" s="223"/>
      <c r="M25" s="223"/>
      <c r="N25" s="209">
        <f>IF(N$7=0,0,SUM(LARGE(D25:H25,{1})))</f>
        <v>0.65169999999999995</v>
      </c>
      <c r="O25" s="210">
        <f>IF(O$7=0,0,SUM(LARGE(D25:H25,{2})))</f>
        <v>0</v>
      </c>
      <c r="P25" s="211">
        <f>IF(P$7=0,0,SUM(LARGE(D25:H25,{3})))</f>
        <v>0</v>
      </c>
      <c r="Q25" s="212">
        <f t="shared" si="0"/>
        <v>0</v>
      </c>
      <c r="R25" s="303">
        <f t="shared" si="1"/>
        <v>0.65169999999999995</v>
      </c>
      <c r="S25" s="368">
        <f t="shared" si="2"/>
        <v>18</v>
      </c>
      <c r="T25" s="76">
        <f t="shared" si="3"/>
        <v>0.65169999999999995</v>
      </c>
      <c r="U25" s="127">
        <f t="shared" si="4"/>
        <v>18</v>
      </c>
      <c r="V25" s="315"/>
      <c r="X25" s="37"/>
      <c r="Y25" s="37"/>
      <c r="Z25" s="37"/>
      <c r="AA25" s="37"/>
    </row>
    <row r="26" spans="1:30" x14ac:dyDescent="0.2">
      <c r="A26" s="1"/>
      <c r="B26" s="264" t="s">
        <v>452</v>
      </c>
      <c r="C26" s="416" t="s">
        <v>74</v>
      </c>
      <c r="D26" s="46">
        <v>0.3528</v>
      </c>
      <c r="E26" s="47">
        <v>0</v>
      </c>
      <c r="F26" s="47">
        <v>0</v>
      </c>
      <c r="G26" s="47">
        <v>0</v>
      </c>
      <c r="H26" s="339">
        <v>0</v>
      </c>
      <c r="I26" s="222"/>
      <c r="J26" s="223"/>
      <c r="K26" s="216"/>
      <c r="L26" s="223"/>
      <c r="M26" s="223"/>
      <c r="N26" s="209">
        <f>IF(N$7=0,0,SUM(LARGE(D26:H26,{1})))</f>
        <v>0.3528</v>
      </c>
      <c r="O26" s="210">
        <f>IF(O$7=0,0,SUM(LARGE(D26:H26,{2})))</f>
        <v>0</v>
      </c>
      <c r="P26" s="211">
        <f>IF(P$7=0,0,SUM(LARGE(D26:H26,{3})))</f>
        <v>0</v>
      </c>
      <c r="Q26" s="212">
        <f t="shared" si="0"/>
        <v>0</v>
      </c>
      <c r="R26" s="303">
        <f t="shared" si="1"/>
        <v>0.3528</v>
      </c>
      <c r="S26" s="368">
        <f t="shared" si="2"/>
        <v>19</v>
      </c>
      <c r="T26" s="76">
        <f t="shared" si="3"/>
        <v>0.3528</v>
      </c>
      <c r="U26" s="127">
        <f t="shared" si="4"/>
        <v>19</v>
      </c>
      <c r="V26" s="315"/>
      <c r="X26" s="37"/>
      <c r="Y26" s="37"/>
      <c r="Z26" s="37"/>
      <c r="AA26" s="37"/>
    </row>
    <row r="27" spans="1:30" x14ac:dyDescent="0.2">
      <c r="B27" s="224" t="s">
        <v>466</v>
      </c>
      <c r="C27" s="416" t="s">
        <v>74</v>
      </c>
      <c r="D27" s="340">
        <v>0</v>
      </c>
      <c r="E27" s="268">
        <v>0</v>
      </c>
      <c r="F27" s="268">
        <v>0</v>
      </c>
      <c r="G27" s="268">
        <v>0</v>
      </c>
      <c r="H27" s="339">
        <v>0.249</v>
      </c>
      <c r="I27" s="222"/>
      <c r="J27" s="223"/>
      <c r="K27" s="223"/>
      <c r="L27" s="223"/>
      <c r="M27" s="223"/>
      <c r="N27" s="209">
        <f>IF(N$7=0,0,SUM(LARGE(D27:H27,{1})))</f>
        <v>0.249</v>
      </c>
      <c r="O27" s="210">
        <f>IF(O$7=0,0,SUM(LARGE(D27:H27,{2})))</f>
        <v>0</v>
      </c>
      <c r="P27" s="211">
        <f>IF(P$7=0,0,SUM(LARGE(D27:H27,{3})))</f>
        <v>0</v>
      </c>
      <c r="Q27" s="212">
        <f t="shared" si="0"/>
        <v>0</v>
      </c>
      <c r="R27" s="303">
        <f t="shared" si="1"/>
        <v>0.249</v>
      </c>
      <c r="S27" s="368">
        <f t="shared" si="2"/>
        <v>20</v>
      </c>
      <c r="T27" s="76">
        <f t="shared" si="3"/>
        <v>0.249</v>
      </c>
      <c r="U27" s="127">
        <f t="shared" si="4"/>
        <v>20</v>
      </c>
      <c r="V27" s="315"/>
      <c r="X27" s="37"/>
      <c r="Y27" s="37"/>
      <c r="Z27" s="37"/>
      <c r="AA27" s="37"/>
    </row>
    <row r="28" spans="1:30" x14ac:dyDescent="0.2">
      <c r="A28" s="1"/>
      <c r="B28" s="224" t="s">
        <v>467</v>
      </c>
      <c r="C28" s="416" t="s">
        <v>74</v>
      </c>
      <c r="D28" s="340">
        <v>0</v>
      </c>
      <c r="E28" s="268">
        <v>0</v>
      </c>
      <c r="F28" s="268">
        <v>0</v>
      </c>
      <c r="G28" s="268">
        <v>0</v>
      </c>
      <c r="H28" s="339">
        <v>0.1195</v>
      </c>
      <c r="I28" s="222"/>
      <c r="J28" s="223"/>
      <c r="K28" s="216"/>
      <c r="L28" s="223"/>
      <c r="M28" s="223"/>
      <c r="N28" s="209">
        <f>IF(N$7=0,0,SUM(LARGE(D28:H28,{1})))</f>
        <v>0.1195</v>
      </c>
      <c r="O28" s="210">
        <f>IF(O$7=0,0,SUM(LARGE(D28:H28,{2})))</f>
        <v>0</v>
      </c>
      <c r="P28" s="211">
        <f>IF(P$7=0,0,SUM(LARGE(D28:H28,{3})))</f>
        <v>0</v>
      </c>
      <c r="Q28" s="212">
        <f t="shared" si="0"/>
        <v>0</v>
      </c>
      <c r="R28" s="303">
        <f t="shared" si="1"/>
        <v>0.1195</v>
      </c>
      <c r="S28" s="368">
        <f t="shared" si="2"/>
        <v>21</v>
      </c>
      <c r="T28" s="76">
        <f t="shared" si="3"/>
        <v>0.1195</v>
      </c>
      <c r="U28" s="127">
        <f t="shared" si="4"/>
        <v>21</v>
      </c>
      <c r="V28" s="315"/>
      <c r="Y28" s="37"/>
      <c r="Z28" s="37"/>
    </row>
    <row r="29" spans="1:30" x14ac:dyDescent="0.2">
      <c r="A29" s="1"/>
      <c r="B29" s="224"/>
      <c r="C29" s="416"/>
      <c r="D29" s="340">
        <v>0</v>
      </c>
      <c r="E29" s="268">
        <v>0</v>
      </c>
      <c r="F29" s="268">
        <v>0</v>
      </c>
      <c r="G29" s="268">
        <v>0</v>
      </c>
      <c r="H29" s="341">
        <v>0</v>
      </c>
      <c r="I29" s="222"/>
      <c r="J29" s="223"/>
      <c r="K29" s="216"/>
      <c r="L29" s="223"/>
      <c r="M29" s="223"/>
      <c r="N29" s="209">
        <f>IF(N$7=0,0,SUM(LARGE(D29:H29,{1})))</f>
        <v>0</v>
      </c>
      <c r="O29" s="210">
        <f>IF(O$7=0,0,SUM(LARGE(D29:H29,{2})))</f>
        <v>0</v>
      </c>
      <c r="P29" s="211">
        <f>IF(P$7=0,0,SUM(LARGE(D29:H29,{3})))</f>
        <v>0</v>
      </c>
      <c r="Q29" s="212">
        <f t="shared" si="0"/>
        <v>0</v>
      </c>
      <c r="R29" s="303">
        <f t="shared" si="1"/>
        <v>0</v>
      </c>
      <c r="S29" s="368">
        <f t="shared" si="2"/>
        <v>22</v>
      </c>
      <c r="T29" s="76">
        <f t="shared" si="3"/>
        <v>0</v>
      </c>
      <c r="U29" s="127">
        <f t="shared" si="4"/>
        <v>22</v>
      </c>
      <c r="V29" s="315"/>
      <c r="Y29" s="37"/>
      <c r="Z29" s="37"/>
    </row>
    <row r="30" spans="1:30" x14ac:dyDescent="0.2">
      <c r="A30" s="1"/>
      <c r="B30" s="264"/>
      <c r="C30" s="416"/>
      <c r="D30" s="46">
        <v>0</v>
      </c>
      <c r="E30" s="47">
        <v>0</v>
      </c>
      <c r="F30" s="47">
        <v>0</v>
      </c>
      <c r="G30" s="47">
        <v>0</v>
      </c>
      <c r="H30" s="339">
        <v>0</v>
      </c>
      <c r="I30" s="222"/>
      <c r="J30" s="223"/>
      <c r="K30" s="223"/>
      <c r="L30" s="223"/>
      <c r="M30" s="223"/>
      <c r="N30" s="209">
        <f>IF(N$7=0,0,SUM(LARGE(D30:H30,{1})))</f>
        <v>0</v>
      </c>
      <c r="O30" s="210">
        <f>IF(O$7=0,0,SUM(LARGE(D30:H30,{2})))</f>
        <v>0</v>
      </c>
      <c r="P30" s="211">
        <f>IF(P$7=0,0,SUM(LARGE(D30:H30,{3})))</f>
        <v>0</v>
      </c>
      <c r="Q30" s="212">
        <f t="shared" si="0"/>
        <v>0</v>
      </c>
      <c r="R30" s="303">
        <f t="shared" si="1"/>
        <v>0</v>
      </c>
      <c r="S30" s="368">
        <f t="shared" si="2"/>
        <v>22</v>
      </c>
      <c r="T30" s="76">
        <f t="shared" si="3"/>
        <v>0</v>
      </c>
      <c r="U30" s="127">
        <f t="shared" si="4"/>
        <v>22</v>
      </c>
      <c r="V30" s="315"/>
      <c r="Y30" s="37"/>
      <c r="Z30" s="37"/>
    </row>
    <row r="31" spans="1:30" ht="13.5" thickBot="1" x14ac:dyDescent="0.25">
      <c r="B31" s="329"/>
      <c r="C31" s="377"/>
      <c r="D31" s="346">
        <v>0</v>
      </c>
      <c r="E31" s="420">
        <v>0</v>
      </c>
      <c r="F31" s="420">
        <v>0</v>
      </c>
      <c r="G31" s="420">
        <v>0</v>
      </c>
      <c r="H31" s="421">
        <v>0</v>
      </c>
      <c r="I31" s="232"/>
      <c r="J31" s="233"/>
      <c r="K31" s="233"/>
      <c r="L31" s="233"/>
      <c r="M31" s="233"/>
      <c r="N31" s="289">
        <f>IF(N$7=0,0,SUM(LARGE(D31:H31,{1})))</f>
        <v>0</v>
      </c>
      <c r="O31" s="290">
        <f>IF(O$7=0,0,SUM(LARGE(D31:H31,{2})))</f>
        <v>0</v>
      </c>
      <c r="P31" s="291">
        <f>IF(P$7=0,0,SUM(LARGE(D31:H31,{3})))</f>
        <v>0</v>
      </c>
      <c r="Q31" s="292">
        <f t="shared" si="0"/>
        <v>0</v>
      </c>
      <c r="R31" s="304">
        <f t="shared" si="1"/>
        <v>0</v>
      </c>
      <c r="S31" s="369">
        <f t="shared" si="2"/>
        <v>22</v>
      </c>
      <c r="T31" s="374">
        <f t="shared" si="3"/>
        <v>0</v>
      </c>
      <c r="U31" s="380">
        <f t="shared" si="4"/>
        <v>22</v>
      </c>
      <c r="V31" s="315"/>
      <c r="Y31" s="37"/>
      <c r="Z31" s="37"/>
    </row>
    <row r="32" spans="1:30" x14ac:dyDescent="0.2">
      <c r="A32" s="1"/>
      <c r="N32" s="101"/>
      <c r="O32" s="101"/>
      <c r="P32" s="101"/>
      <c r="Q32" s="138"/>
      <c r="R32" s="130"/>
      <c r="S32" s="123"/>
      <c r="T32" s="123"/>
      <c r="U32" s="382"/>
      <c r="V32" s="316"/>
      <c r="W32" s="101"/>
      <c r="X32" s="102"/>
      <c r="Y32" s="101"/>
      <c r="Z32" s="101"/>
      <c r="AA32" s="101"/>
      <c r="AB32" s="101"/>
      <c r="AC32" s="101"/>
      <c r="AD32" s="101"/>
    </row>
    <row r="33" spans="1:30" x14ac:dyDescent="0.2">
      <c r="A33" s="1"/>
      <c r="B33" s="1" t="s">
        <v>411</v>
      </c>
      <c r="C33" s="1"/>
      <c r="E33" s="1"/>
      <c r="F33" s="1"/>
      <c r="G33" s="1"/>
      <c r="H33" s="1"/>
      <c r="I33" s="1"/>
      <c r="J33" s="1"/>
      <c r="K33" s="1"/>
      <c r="L33" s="1"/>
      <c r="M33" s="1"/>
      <c r="N33" s="101"/>
      <c r="O33" s="101"/>
      <c r="P33" s="101"/>
      <c r="Q33" s="138"/>
      <c r="R33" s="130"/>
      <c r="S33" s="123"/>
      <c r="T33" s="106"/>
      <c r="U33" s="383"/>
      <c r="V33" s="101"/>
      <c r="W33" s="101"/>
      <c r="X33" s="102"/>
      <c r="Y33" s="103"/>
      <c r="Z33" s="101"/>
      <c r="AA33" s="101"/>
      <c r="AB33" s="101"/>
      <c r="AC33" s="101"/>
      <c r="AD33" s="101"/>
    </row>
    <row r="34" spans="1:30" ht="13.5" thickBot="1" x14ac:dyDescent="0.25">
      <c r="A34" s="1"/>
      <c r="M34" s="1"/>
      <c r="N34" s="101"/>
      <c r="O34" s="101"/>
      <c r="P34" s="101"/>
      <c r="Q34" s="138"/>
      <c r="R34" s="130"/>
      <c r="S34" s="123"/>
      <c r="T34" s="106"/>
      <c r="U34" s="383"/>
      <c r="V34" s="101"/>
      <c r="W34" s="101"/>
      <c r="X34" s="102"/>
      <c r="Y34" s="103"/>
      <c r="Z34" s="101"/>
      <c r="AA34" s="101"/>
      <c r="AB34" s="101"/>
      <c r="AC34" s="101"/>
      <c r="AD34" s="101"/>
    </row>
    <row r="35" spans="1:30" s="105" customFormat="1" x14ac:dyDescent="0.2">
      <c r="A35" s="104"/>
      <c r="B35" s="6" t="s">
        <v>384</v>
      </c>
      <c r="C35" s="8"/>
      <c r="D35" s="146"/>
      <c r="E35" s="7"/>
      <c r="F35" s="7"/>
      <c r="G35" s="7"/>
      <c r="H35" s="7"/>
      <c r="I35" s="142"/>
      <c r="J35" s="126"/>
      <c r="K35"/>
      <c r="L35"/>
      <c r="M35" s="101"/>
      <c r="Q35" s="139"/>
      <c r="R35" s="131"/>
      <c r="S35" s="124"/>
      <c r="T35" s="104"/>
      <c r="U35" s="132"/>
    </row>
    <row r="36" spans="1:30" s="105" customFormat="1" x14ac:dyDescent="0.2">
      <c r="A36" s="104"/>
      <c r="B36" s="9" t="s">
        <v>1</v>
      </c>
      <c r="C36" s="10"/>
      <c r="D36" s="147" t="str">
        <f t="shared" ref="D36:H37" si="7">D6</f>
        <v>Bording</v>
      </c>
      <c r="E36" s="147" t="str">
        <f t="shared" si="7"/>
        <v>Fuglebjerg</v>
      </c>
      <c r="F36" s="147" t="str">
        <f t="shared" si="7"/>
        <v>Ejstrupholm</v>
      </c>
      <c r="G36" s="147" t="str">
        <f t="shared" si="7"/>
        <v>SwingingDK</v>
      </c>
      <c r="H36" s="147" t="str">
        <f t="shared" si="7"/>
        <v>Djurs</v>
      </c>
      <c r="I36" s="162" t="s">
        <v>42</v>
      </c>
      <c r="J36" s="127" t="s">
        <v>15</v>
      </c>
      <c r="K36"/>
      <c r="L36"/>
      <c r="M36" s="101"/>
      <c r="Q36" s="139"/>
      <c r="R36" s="131"/>
      <c r="S36" s="124"/>
      <c r="T36" s="104"/>
      <c r="U36" s="132"/>
    </row>
    <row r="37" spans="1:30" ht="13.5" thickBot="1" x14ac:dyDescent="0.25">
      <c r="A37" s="1"/>
      <c r="B37" s="22"/>
      <c r="C37" s="149"/>
      <c r="D37" s="375">
        <f>D7</f>
        <v>42455</v>
      </c>
      <c r="E37" s="375">
        <f t="shared" si="7"/>
        <v>42110</v>
      </c>
      <c r="F37" s="375">
        <f t="shared" si="7"/>
        <v>42138</v>
      </c>
      <c r="G37" s="375">
        <f t="shared" si="7"/>
        <v>42595</v>
      </c>
      <c r="H37" s="375">
        <f t="shared" si="7"/>
        <v>42623</v>
      </c>
      <c r="I37" s="163"/>
      <c r="J37" s="128"/>
      <c r="M37" s="101"/>
      <c r="N37" s="101"/>
      <c r="O37" s="101"/>
      <c r="P37" s="101"/>
      <c r="Q37" s="138"/>
      <c r="R37" s="130"/>
      <c r="S37" s="123"/>
      <c r="T37" s="106"/>
      <c r="U37" s="383"/>
      <c r="V37" s="101"/>
      <c r="W37" s="101"/>
      <c r="X37" s="102"/>
      <c r="Y37" s="103"/>
      <c r="Z37" s="101"/>
      <c r="AA37" s="101"/>
      <c r="AB37" s="101"/>
      <c r="AC37" s="101"/>
      <c r="AD37" s="101"/>
    </row>
    <row r="38" spans="1:30" x14ac:dyDescent="0.2">
      <c r="A38" s="124"/>
      <c r="B38" s="30" t="str">
        <f>IF(OR($C$16="s",$C$16="sj"),B$16,"")</f>
        <v>Benjamin Christensen</v>
      </c>
      <c r="C38" s="151" t="str">
        <f>IF(OR($C$16="s",$C$16="sj"),C$16,"")</f>
        <v>sj</v>
      </c>
      <c r="D38" s="30">
        <f>IF(OR($C$16="s",$C$16="sj"),D$16,0)</f>
        <v>0.20119999999999999</v>
      </c>
      <c r="E38" s="31">
        <f>IF(OR($C$16="s",$C$16="sj"),E$16,0)</f>
        <v>0</v>
      </c>
      <c r="F38" s="31">
        <f>IF(OR($C$16="s",$C$16="sj"),F$16,0)</f>
        <v>0</v>
      </c>
      <c r="G38" s="31">
        <f>IF(OR($C$16="s",$C$16="sj"),G$16,0)</f>
        <v>0.71253277399056114</v>
      </c>
      <c r="H38" s="51">
        <f>IF(OR($C$16="s",$C$16="sj"),H$16,0)</f>
        <v>0.82640000000000002</v>
      </c>
      <c r="I38" s="295">
        <f>SUM(LARGE(D38:H38,{1}))</f>
        <v>0.82640000000000002</v>
      </c>
      <c r="J38" s="272">
        <f t="shared" ref="J38:J61" si="8">RANK(I38,$I$38:$I$61)</f>
        <v>1</v>
      </c>
      <c r="M38" s="101"/>
      <c r="N38" s="105"/>
      <c r="O38" s="105"/>
      <c r="P38" s="105"/>
      <c r="Q38" s="139"/>
      <c r="R38" s="131"/>
      <c r="S38" s="124"/>
      <c r="T38" s="105"/>
      <c r="U38" s="131"/>
      <c r="V38" s="105"/>
      <c r="W38" s="105"/>
      <c r="X38" s="105"/>
      <c r="Y38" s="105"/>
      <c r="Z38" s="105"/>
      <c r="AA38" s="105"/>
      <c r="AB38" s="105"/>
      <c r="AC38" s="105"/>
      <c r="AD38" s="105"/>
    </row>
    <row r="39" spans="1:30" s="105" customFormat="1" x14ac:dyDescent="0.2">
      <c r="A39"/>
      <c r="B39" s="28" t="str">
        <f>IF(OR($C$22="s",$C$22="sj"),B$22,"")</f>
        <v>Thomas Valbo</v>
      </c>
      <c r="C39" s="152" t="str">
        <f>IF(OR($C$22="s",$C$22="sj"),C$22,"")</f>
        <v>s</v>
      </c>
      <c r="D39" s="28">
        <f>IF(OR($C$22="s",$C$22="sj"),D$22,0)</f>
        <v>0</v>
      </c>
      <c r="E39" s="29">
        <f>IF(OR($C$22="s",$C$22="sj"),E$22,0)</f>
        <v>0.70650000000000002</v>
      </c>
      <c r="F39" s="29">
        <f>IF(OR($C$22="s",$C$22="sj"),F$22,0)</f>
        <v>0</v>
      </c>
      <c r="G39" s="29">
        <f>IF(OR($C$22="s",$C$22="sj"),G$22,0)</f>
        <v>0</v>
      </c>
      <c r="H39" s="38">
        <f>IF(OR($C$22="s",$C$22="sj"),H$22,0)</f>
        <v>0</v>
      </c>
      <c r="I39" s="296">
        <f>SUM(LARGE(D39:H39,{1}))</f>
        <v>0.70650000000000002</v>
      </c>
      <c r="J39" s="273">
        <f t="shared" si="8"/>
        <v>2</v>
      </c>
      <c r="K39" s="54"/>
      <c r="L39" s="54"/>
      <c r="M39" s="101"/>
      <c r="N39"/>
      <c r="O39"/>
      <c r="P39"/>
      <c r="Q39" s="133"/>
      <c r="R39" s="125"/>
      <c r="S39" s="26"/>
      <c r="T39" s="1"/>
      <c r="U39" s="129"/>
      <c r="V39"/>
      <c r="W39" s="52"/>
      <c r="X39"/>
      <c r="Y39"/>
      <c r="Z39"/>
      <c r="AA39"/>
      <c r="AB39"/>
      <c r="AC39"/>
      <c r="AD39"/>
    </row>
    <row r="40" spans="1:30" s="105" customFormat="1" x14ac:dyDescent="0.2">
      <c r="A40" s="104"/>
      <c r="B40" s="28" t="str">
        <f>IF(OR($C$23="s",$C$23="sj"),B$23,"")</f>
        <v>Martin Elkjær</v>
      </c>
      <c r="C40" s="152" t="str">
        <f>IF(OR($C$23="s",$C$23="sj"),C$23,"")</f>
        <v>s</v>
      </c>
      <c r="D40" s="28">
        <f>IF(OR($C$23="s",$C$23="sj"),D$23,0)</f>
        <v>0</v>
      </c>
      <c r="E40" s="29">
        <f>IF(OR($C$23="s",$C$23="sj"),E$23,0)</f>
        <v>0</v>
      </c>
      <c r="F40" s="29">
        <f>IF(OR($C$23="s",$C$23="sj"),F$23,0)</f>
        <v>0</v>
      </c>
      <c r="G40" s="29">
        <f>IF(OR($C$23="s",$C$23="sj"),G$23,0)</f>
        <v>0</v>
      </c>
      <c r="H40" s="38">
        <f>IF(OR($C$23="s",$C$23="sj"),H$23,0)</f>
        <v>0.68110000000000004</v>
      </c>
      <c r="I40" s="296">
        <f>SUM(LARGE(D40:H40,{1}))</f>
        <v>0.68110000000000004</v>
      </c>
      <c r="J40" s="273">
        <f t="shared" si="8"/>
        <v>3</v>
      </c>
      <c r="K40" s="54"/>
      <c r="L40" s="54"/>
      <c r="M40"/>
      <c r="Q40" s="139"/>
      <c r="R40" s="131"/>
      <c r="S40" s="124"/>
      <c r="U40" s="131"/>
    </row>
    <row r="41" spans="1:30" s="105" customFormat="1" x14ac:dyDescent="0.2">
      <c r="A41" s="124"/>
      <c r="B41" s="28" t="str">
        <f>IF(OR($C$24="s",$C$24="sj"),B$24,"")</f>
        <v>Lars Ove Lassen</v>
      </c>
      <c r="C41" s="152" t="str">
        <f>IF(OR($C$24="s",$C$24="sj"),C$24,"")</f>
        <v>s</v>
      </c>
      <c r="D41" s="28">
        <f>IF(OR($C$24="s",$C$24="sj"),D$24,0)</f>
        <v>0</v>
      </c>
      <c r="E41" s="29">
        <f>IF(OR($C$24="s",$C$24="sj"),E$24,0)</f>
        <v>0.67400000000000004</v>
      </c>
      <c r="F41" s="29">
        <f>IF(OR($C$24="s",$C$24="sj"),F$24,0)</f>
        <v>0</v>
      </c>
      <c r="G41" s="29">
        <f>IF(OR($C$24="s",$C$24="sj"),G$24,0)</f>
        <v>0</v>
      </c>
      <c r="H41" s="38">
        <f>IF(OR($C$24="s",$C$24="sj"),H$24,0)</f>
        <v>0</v>
      </c>
      <c r="I41" s="296">
        <f>SUM(LARGE(D41:H41,{1}))</f>
        <v>0.67400000000000004</v>
      </c>
      <c r="J41" s="273">
        <f t="shared" si="8"/>
        <v>4</v>
      </c>
      <c r="K41" s="54"/>
      <c r="L41" s="54"/>
      <c r="M41"/>
      <c r="Q41" s="139"/>
      <c r="R41" s="131"/>
      <c r="S41" s="124"/>
      <c r="U41" s="131"/>
    </row>
    <row r="42" spans="1:30" x14ac:dyDescent="0.2">
      <c r="A42" s="124"/>
      <c r="B42" s="28" t="str">
        <f>IF(OR($C$25="s",$C$25="sj"),B$25,"")</f>
        <v>Vagn Vig Larsen</v>
      </c>
      <c r="C42" s="152" t="str">
        <f>IF(OR($C$25="s",$C$25="sj"),C$25,"")</f>
        <v>s</v>
      </c>
      <c r="D42" s="28">
        <f>IF(OR($C$25="s",$C$25="sj"),D$25,0)</f>
        <v>0.65169999999999995</v>
      </c>
      <c r="E42" s="29">
        <f>IF(OR($C$25="s",$C$25="sj"),E$25,0)</f>
        <v>0</v>
      </c>
      <c r="F42" s="29">
        <f>IF(OR($C$25="s",$C$25="sj"),F$25,0)</f>
        <v>0</v>
      </c>
      <c r="G42" s="29">
        <f>IF(OR($C$25="s",$C$25="sj"),G$25,0)</f>
        <v>0</v>
      </c>
      <c r="H42" s="38">
        <f>IF(OR($C$25="s",$C$25="sj"),H$25,0)</f>
        <v>0</v>
      </c>
      <c r="I42" s="296">
        <f>SUM(LARGE(D42:H42,{1}))</f>
        <v>0.65169999999999995</v>
      </c>
      <c r="J42" s="273">
        <f t="shared" si="8"/>
        <v>5</v>
      </c>
      <c r="K42" s="54"/>
      <c r="L42" s="54"/>
      <c r="T42" s="1"/>
      <c r="U42" s="129"/>
    </row>
    <row r="43" spans="1:30" x14ac:dyDescent="0.2">
      <c r="A43" s="124"/>
      <c r="B43" s="28" t="str">
        <f>IF(OR($C$18="s",$C$18="sj"),B$18,"")</f>
        <v>Bo Nielsen</v>
      </c>
      <c r="C43" s="152" t="str">
        <f>IF(OR($C$18="s",$C$18="sj"),C$18,"")</f>
        <v>s</v>
      </c>
      <c r="D43" s="28">
        <f>IF(OR($C$18="s",$C$18="sj"),D$18,0)</f>
        <v>0</v>
      </c>
      <c r="E43" s="29">
        <f>IF(OR($C$18="s",$C$18="sj"),E$18,0)</f>
        <v>0.38919999999999999</v>
      </c>
      <c r="F43" s="29">
        <f>IF(OR($C$18="s",$C$18="sj"),F$18,0)</f>
        <v>0.51319999999999999</v>
      </c>
      <c r="G43" s="29">
        <f>IF(OR($C$18="s",$C$18="sj"),G$18,0)</f>
        <v>0</v>
      </c>
      <c r="H43" s="38">
        <f>IF(OR($C$18="s",$C$18="sj"),H$18,0)</f>
        <v>0.64800000000000002</v>
      </c>
      <c r="I43" s="296">
        <f>SUM(LARGE(D43:H43,{1}))</f>
        <v>0.64800000000000002</v>
      </c>
      <c r="J43" s="273">
        <f t="shared" si="8"/>
        <v>6</v>
      </c>
      <c r="M43" s="105"/>
      <c r="N43" s="105"/>
      <c r="O43" s="105"/>
      <c r="P43" s="105"/>
      <c r="Q43" s="139"/>
      <c r="R43" s="131"/>
      <c r="S43" s="124"/>
      <c r="T43" s="105"/>
      <c r="U43" s="131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1:30" s="105" customFormat="1" x14ac:dyDescent="0.2">
      <c r="A44" s="124"/>
      <c r="B44" s="28" t="str">
        <f>IF(OR($C$26="s",$C$26="sj"),B$26,"")</f>
        <v>Jakob Østergaard</v>
      </c>
      <c r="C44" s="152" t="str">
        <f>IF(OR($C$26="s",$C$26="sj"),C$26,"")</f>
        <v>s</v>
      </c>
      <c r="D44" s="28">
        <f>IF(OR($C$26="s",$C$26="sj"),D$26,0)</f>
        <v>0.3528</v>
      </c>
      <c r="E44" s="29">
        <f>IF(OR($C$26="s",$C$26="sj"),E$26,0)</f>
        <v>0</v>
      </c>
      <c r="F44" s="29">
        <f>IF(OR($C$26="s",$C$26="sj"),F$26,0)</f>
        <v>0</v>
      </c>
      <c r="G44" s="29">
        <f>IF(OR($C$26="s",$C$26="sj"),G$26,0)</f>
        <v>0</v>
      </c>
      <c r="H44" s="38">
        <f>IF(OR($C$26="s",$C$26="sj"),H$26,0)</f>
        <v>0</v>
      </c>
      <c r="I44" s="296">
        <f>SUM(LARGE(D44:H44,{1}))</f>
        <v>0.3528</v>
      </c>
      <c r="J44" s="273">
        <f t="shared" si="8"/>
        <v>7</v>
      </c>
      <c r="K44" s="54"/>
      <c r="L44" s="54"/>
      <c r="M44"/>
      <c r="N44"/>
      <c r="O44"/>
      <c r="P44"/>
      <c r="Q44" s="133"/>
      <c r="R44" s="125"/>
      <c r="S44" s="26"/>
      <c r="T44"/>
      <c r="U44" s="125"/>
      <c r="V44"/>
      <c r="W44" s="52"/>
      <c r="X44"/>
      <c r="Y44"/>
      <c r="Z44"/>
      <c r="AA44"/>
      <c r="AB44"/>
      <c r="AC44"/>
      <c r="AD44"/>
    </row>
    <row r="45" spans="1:30" s="105" customFormat="1" x14ac:dyDescent="0.2">
      <c r="A45" s="124"/>
      <c r="B45" s="28" t="str">
        <f>IF(OR($C$27="s",$C$27="sj"),B$27,"")</f>
        <v>Bjarne Vind</v>
      </c>
      <c r="C45" s="152" t="str">
        <f>IF(OR($C$27="s",$C$27="sj"),C$27,"")</f>
        <v>s</v>
      </c>
      <c r="D45" s="28">
        <f>IF(OR($C$27="s",$C$27="sj"),D$27,0)</f>
        <v>0</v>
      </c>
      <c r="E45" s="29">
        <f>IF(OR($C$27="s",$C$27="sj"),E$27,0)</f>
        <v>0</v>
      </c>
      <c r="F45" s="29">
        <f>IF(OR($C$27="s",$C$27="sj"),F$27,0)</f>
        <v>0</v>
      </c>
      <c r="G45" s="29">
        <f>IF(OR($C$27="s",$C$27="sj"),G$27,0)</f>
        <v>0</v>
      </c>
      <c r="H45" s="38">
        <f>IF(OR($C$27="s",$C$27="sj"),H$27,0)</f>
        <v>0.249</v>
      </c>
      <c r="I45" s="296">
        <f>SUM(LARGE(D45:H45,{1}))</f>
        <v>0.249</v>
      </c>
      <c r="J45" s="273">
        <f t="shared" si="8"/>
        <v>8</v>
      </c>
      <c r="K45" s="54"/>
      <c r="L45" s="54"/>
      <c r="M45"/>
      <c r="N45"/>
      <c r="O45"/>
      <c r="P45"/>
      <c r="Q45" s="133"/>
      <c r="R45" s="125"/>
      <c r="S45" s="26"/>
      <c r="T45"/>
      <c r="U45" s="125"/>
      <c r="V45"/>
      <c r="W45" s="52"/>
      <c r="X45"/>
      <c r="Y45"/>
      <c r="Z45"/>
      <c r="AA45"/>
      <c r="AB45"/>
      <c r="AC45"/>
      <c r="AD45"/>
    </row>
    <row r="46" spans="1:30" s="105" customFormat="1" x14ac:dyDescent="0.2">
      <c r="A46" s="124"/>
      <c r="B46" s="28" t="str">
        <f>IF(OR($C$28="s",$C$28="sj"),B$28,"")</f>
        <v>Luka Kapeter</v>
      </c>
      <c r="C46" s="152" t="str">
        <f>IF(OR($C$28="s",$C$28="sj"),C$28,"")</f>
        <v>s</v>
      </c>
      <c r="D46" s="28">
        <f>IF(OR($C$28="s",$C$28="sj"),D$28,0)</f>
        <v>0</v>
      </c>
      <c r="E46" s="29">
        <f>IF(OR($C$28="s",$C$28="sj"),E$28,0)</f>
        <v>0</v>
      </c>
      <c r="F46" s="29">
        <f>IF(OR($C$28="s",$C$28="sj"),F$28,0)</f>
        <v>0</v>
      </c>
      <c r="G46" s="29">
        <f>IF(OR($C$28="s",$C$28="sj"),G$28,0)</f>
        <v>0</v>
      </c>
      <c r="H46" s="38">
        <f>IF(OR($C$28="s",$C$28="sj"),H$28,0)</f>
        <v>0.1195</v>
      </c>
      <c r="I46" s="296">
        <f>SUM(LARGE(D46:H46,{1}))</f>
        <v>0.1195</v>
      </c>
      <c r="J46" s="273">
        <f t="shared" si="8"/>
        <v>9</v>
      </c>
      <c r="K46"/>
      <c r="L46"/>
      <c r="M46"/>
      <c r="N46"/>
      <c r="O46"/>
      <c r="P46"/>
      <c r="Q46" s="133"/>
      <c r="R46" s="125"/>
      <c r="S46" s="26"/>
      <c r="T46"/>
      <c r="U46" s="125"/>
      <c r="V46"/>
      <c r="W46" s="52"/>
      <c r="X46"/>
      <c r="Y46"/>
      <c r="Z46"/>
      <c r="AA46"/>
      <c r="AB46"/>
      <c r="AC46"/>
      <c r="AD46"/>
    </row>
    <row r="47" spans="1:30" s="105" customFormat="1" x14ac:dyDescent="0.2">
      <c r="A47" s="124"/>
      <c r="B47" s="28" t="str">
        <f>IF(OR($C$17="s",$C$17="sj"),B$17,"")</f>
        <v/>
      </c>
      <c r="C47" s="152" t="str">
        <f>IF(OR($C$17="s",$C$17="sj"),C$17,"")</f>
        <v/>
      </c>
      <c r="D47" s="28">
        <f>IF(OR($C$17="s",$C$17="sj"),D$17,0)</f>
        <v>0</v>
      </c>
      <c r="E47" s="29">
        <f>IF(OR($C$17="s",$C$17="sj"),E$17,0)</f>
        <v>0</v>
      </c>
      <c r="F47" s="29">
        <f>IF(OR($C$17="s",$C$17="sj"),F$17,0)</f>
        <v>0</v>
      </c>
      <c r="G47" s="29">
        <f>IF(OR($C$17="s",$C$17="sj"),G$17,0)</f>
        <v>0</v>
      </c>
      <c r="H47" s="38">
        <f>IF(OR($C$17="s",$C$17="sj"),H$17,0)</f>
        <v>0</v>
      </c>
      <c r="I47" s="296">
        <f>SUM(LARGE(D47:H47,{1}))</f>
        <v>0</v>
      </c>
      <c r="J47" s="273">
        <f t="shared" si="8"/>
        <v>10</v>
      </c>
      <c r="K47"/>
      <c r="L47"/>
      <c r="M47" s="101"/>
      <c r="N47" s="101"/>
      <c r="O47" s="101"/>
      <c r="P47" s="101"/>
      <c r="Q47" s="138"/>
      <c r="R47" s="130"/>
      <c r="S47" s="123"/>
      <c r="T47" s="101"/>
      <c r="U47" s="130"/>
      <c r="V47" s="101"/>
      <c r="W47" s="101"/>
      <c r="X47" s="102"/>
      <c r="Y47" s="103"/>
      <c r="Z47" s="101"/>
      <c r="AA47" s="101"/>
      <c r="AB47" s="101"/>
      <c r="AC47" s="101"/>
      <c r="AD47" s="101"/>
    </row>
    <row r="48" spans="1:30" x14ac:dyDescent="0.2">
      <c r="B48" s="28" t="str">
        <f>IF(OR($C$21="s",$C$21="sj"),B$21,"")</f>
        <v/>
      </c>
      <c r="C48" s="152" t="str">
        <f>IF(OR($C$21="s",$C$21="sj"),C$21,"")</f>
        <v/>
      </c>
      <c r="D48" s="28">
        <f>IF(OR($C$21="s",$C$21="sj"),D$21,0)</f>
        <v>0</v>
      </c>
      <c r="E48" s="29">
        <f>IF(OR($C$21="s",$C$21="sj"),E$21,0)</f>
        <v>0</v>
      </c>
      <c r="F48" s="29">
        <f>IF(OR($C$21="s",$C$21="sj"),F$21,0)</f>
        <v>0</v>
      </c>
      <c r="G48" s="29">
        <f>IF(OR($C$21="s",$C$21="sj"),G$21,0)</f>
        <v>0</v>
      </c>
      <c r="H48" s="38">
        <f>IF(OR($C$21="s",$C$21="sj"),H$21,0)</f>
        <v>0</v>
      </c>
      <c r="I48" s="296">
        <f>SUM(LARGE(D48:H48,{1}))</f>
        <v>0</v>
      </c>
      <c r="J48" s="273">
        <f t="shared" si="8"/>
        <v>10</v>
      </c>
      <c r="T48" s="1"/>
      <c r="U48" s="129"/>
    </row>
    <row r="49" spans="1:30" x14ac:dyDescent="0.2">
      <c r="B49" s="28" t="str">
        <f>IF(OR($C$20="s",$C$20="sj"),B$20,"")</f>
        <v/>
      </c>
      <c r="C49" s="152" t="str">
        <f>IF(OR($C$20="s",$C$20="sj"),C$20,"")</f>
        <v/>
      </c>
      <c r="D49" s="28">
        <f>IF(OR($C$20="s",$C$20="sj"),D$20,0)</f>
        <v>0</v>
      </c>
      <c r="E49" s="29">
        <f>IF(OR($C$20="s",$C$20="sj"),E$20,0)</f>
        <v>0</v>
      </c>
      <c r="F49" s="29">
        <f>IF(OR($C$20="s",$C$20="sj"),F$20,0)</f>
        <v>0</v>
      </c>
      <c r="G49" s="29">
        <f>IF(OR($C$20="s",$C$20="sj"),G$20,0)</f>
        <v>0</v>
      </c>
      <c r="H49" s="38">
        <f>IF(OR($C$20="s",$C$20="sj"),H$20,0)</f>
        <v>0</v>
      </c>
      <c r="I49" s="296">
        <f>SUM(LARGE(D49:H49,{1}))</f>
        <v>0</v>
      </c>
      <c r="J49" s="273">
        <f t="shared" si="8"/>
        <v>10</v>
      </c>
      <c r="M49" s="101"/>
    </row>
    <row r="50" spans="1:30" x14ac:dyDescent="0.2">
      <c r="A50" s="124"/>
      <c r="B50" s="28" t="str">
        <f>IF(OR($C$19="s",$C$19="sj"),B$19,"")</f>
        <v/>
      </c>
      <c r="C50" s="152" t="str">
        <f>IF(OR($C$19="s",$C$19="sj"),C$19,"")</f>
        <v/>
      </c>
      <c r="D50" s="28">
        <f>IF(OR($C$19="s",$C$19="sj"),D$19,0)</f>
        <v>0</v>
      </c>
      <c r="E50" s="29">
        <f>IF(OR($C$19="s",$C$19="sj"),E$19,0)</f>
        <v>0</v>
      </c>
      <c r="F50" s="29">
        <f>IF(OR($C$19="s",$C$19="sj"),F$19,0)</f>
        <v>0</v>
      </c>
      <c r="G50" s="29">
        <f>IF(OR($C$19="s",$C$19="sj"),G$19,0)</f>
        <v>0</v>
      </c>
      <c r="H50" s="38">
        <f>IF(OR($C$19="s",$C$19="sj"),H$19,0)</f>
        <v>0</v>
      </c>
      <c r="I50" s="296">
        <f>SUM(LARGE(D50:H50,{1}))</f>
        <v>0</v>
      </c>
      <c r="J50" s="273">
        <f t="shared" si="8"/>
        <v>10</v>
      </c>
      <c r="N50" s="105"/>
      <c r="O50" s="105"/>
      <c r="P50" s="105"/>
      <c r="Q50" s="139"/>
      <c r="R50" s="131"/>
      <c r="S50" s="124"/>
      <c r="T50" s="105"/>
      <c r="U50" s="131"/>
      <c r="V50" s="105"/>
      <c r="W50" s="105"/>
      <c r="X50" s="105"/>
      <c r="Y50" s="105"/>
      <c r="Z50" s="105"/>
      <c r="AA50" s="105"/>
      <c r="AB50" s="105"/>
      <c r="AC50" s="105"/>
      <c r="AD50" s="105"/>
    </row>
    <row r="51" spans="1:30" x14ac:dyDescent="0.2">
      <c r="A51" s="124"/>
      <c r="B51" s="28" t="str">
        <f>IF(OR($C$12="s",$C$12="sj"),B$12,"")</f>
        <v/>
      </c>
      <c r="C51" s="152" t="str">
        <f>IF(OR($C$12="s",$C$12="sj"),C$12,"")</f>
        <v/>
      </c>
      <c r="D51" s="28">
        <f>IF(OR($C$12="s",$C$12="sj"),D$12,0)</f>
        <v>0</v>
      </c>
      <c r="E51" s="29">
        <f>IF(OR($C$12="s",$C$12="sj"),E$12,0)</f>
        <v>0</v>
      </c>
      <c r="F51" s="29">
        <f>IF(OR($C$12="s",$C$12="sj"),F$12,0)</f>
        <v>0</v>
      </c>
      <c r="G51" s="29">
        <f>IF(OR($C$12="s",$C$12="sj"),G$12,0)</f>
        <v>0</v>
      </c>
      <c r="H51" s="38">
        <f>IF(OR($C$12="s",$C$12="sj"),H$12,0)</f>
        <v>0</v>
      </c>
      <c r="I51" s="296">
        <f>SUM(LARGE(D51:H51,{1}))</f>
        <v>0</v>
      </c>
      <c r="J51" s="273">
        <f t="shared" si="8"/>
        <v>10</v>
      </c>
      <c r="M51" s="105"/>
      <c r="N51" s="101"/>
      <c r="O51" s="101"/>
      <c r="P51" s="101"/>
      <c r="Q51" s="138"/>
      <c r="R51" s="130"/>
      <c r="S51" s="123"/>
      <c r="T51" s="101"/>
      <c r="U51" s="130"/>
      <c r="V51" s="101"/>
      <c r="W51" s="101"/>
      <c r="X51" s="102"/>
      <c r="Y51" s="103"/>
      <c r="Z51" s="101"/>
      <c r="AA51" s="101"/>
      <c r="AB51" s="101"/>
      <c r="AC51" s="101"/>
      <c r="AD51" s="101"/>
    </row>
    <row r="52" spans="1:30" x14ac:dyDescent="0.2">
      <c r="A52" s="124"/>
      <c r="B52" s="28" t="str">
        <f>IF(OR($C$11="s",$C$11="sj"),B$11,"")</f>
        <v/>
      </c>
      <c r="C52" s="152" t="str">
        <f>IF(OR($C$11="s",$C$11="sj"),C$11,"")</f>
        <v/>
      </c>
      <c r="D52" s="28">
        <f>IF(OR($C$11="s",$C$11="sj"),D$11,0)</f>
        <v>0</v>
      </c>
      <c r="E52" s="29">
        <f>IF(OR($C$11="s",$C$11="sj"),E$11,0)</f>
        <v>0</v>
      </c>
      <c r="F52" s="29">
        <f>IF(OR($C$11="s",$C$11="sj"),F$11,0)</f>
        <v>0</v>
      </c>
      <c r="G52" s="29">
        <f>IF(OR($C$11="s",$C$11="sj"),G$11,0)</f>
        <v>0</v>
      </c>
      <c r="H52" s="38">
        <f>IF(OR($C$11="s",$C$11="sj"),H$11,0)</f>
        <v>0</v>
      </c>
      <c r="I52" s="296">
        <f>SUM(LARGE(D52:H52,{1}))</f>
        <v>0</v>
      </c>
      <c r="J52" s="273">
        <f t="shared" si="8"/>
        <v>10</v>
      </c>
      <c r="M52" s="105"/>
      <c r="N52" s="105"/>
      <c r="O52" s="105"/>
      <c r="P52" s="105"/>
      <c r="Q52" s="139"/>
      <c r="R52" s="131"/>
      <c r="S52" s="124"/>
      <c r="T52" s="104"/>
      <c r="U52" s="132"/>
      <c r="V52" s="105"/>
      <c r="W52" s="105"/>
      <c r="X52" s="105"/>
      <c r="Y52" s="105"/>
      <c r="Z52" s="105"/>
      <c r="AA52" s="105"/>
      <c r="AB52" s="105"/>
      <c r="AC52" s="105"/>
      <c r="AD52" s="105"/>
    </row>
    <row r="53" spans="1:30" x14ac:dyDescent="0.2">
      <c r="A53" s="1"/>
      <c r="B53" s="28" t="str">
        <f>IF(OR($C$15="s",$C$15="sj"),B$15,"")</f>
        <v/>
      </c>
      <c r="C53" s="152" t="str">
        <f>IF(OR($C$15="s",$C$15="sj"),C$15,"")</f>
        <v/>
      </c>
      <c r="D53" s="28">
        <f>IF(OR($C$15="s",$C$15="sj"),D$15,0)</f>
        <v>0</v>
      </c>
      <c r="E53" s="29">
        <f>IF(OR($C$15="s",$C$15="sj"),E$15,0)</f>
        <v>0</v>
      </c>
      <c r="F53" s="29">
        <f>IF(OR($C$15="s",$C$15="sj"),F$15,0)</f>
        <v>0</v>
      </c>
      <c r="G53" s="29">
        <f>IF(OR($C$15="s",$C$15="sj"),G$15,0)</f>
        <v>0</v>
      </c>
      <c r="H53" s="38">
        <f>IF(OR($C$15="s",$C$15="sj"),H$15,0)</f>
        <v>0</v>
      </c>
      <c r="I53" s="296">
        <f>SUM(LARGE(D53:H53,{1}))</f>
        <v>0</v>
      </c>
      <c r="J53" s="273">
        <f t="shared" si="8"/>
        <v>10</v>
      </c>
      <c r="M53" s="105"/>
      <c r="N53" s="101"/>
      <c r="O53" s="101"/>
      <c r="P53" s="101"/>
      <c r="Q53" s="138"/>
      <c r="R53" s="130"/>
      <c r="S53" s="123"/>
      <c r="T53" s="101"/>
      <c r="U53" s="130"/>
      <c r="V53" s="101"/>
      <c r="W53" s="101"/>
      <c r="X53" s="102"/>
      <c r="Y53" s="103"/>
      <c r="Z53" s="101"/>
      <c r="AA53" s="101"/>
      <c r="AB53" s="101"/>
      <c r="AC53" s="101"/>
      <c r="AD53" s="101"/>
    </row>
    <row r="54" spans="1:30" x14ac:dyDescent="0.2">
      <c r="B54" s="28" t="str">
        <f>IF(OR($C$13="s",$C$13="sj"),B$13,"")</f>
        <v/>
      </c>
      <c r="C54" s="152" t="str">
        <f>IF(OR($C$13="s",$C$13="sj"),C$13,"")</f>
        <v/>
      </c>
      <c r="D54" s="28">
        <f>IF(OR($C$13="s",$C$13="sj"),D$13,0)</f>
        <v>0</v>
      </c>
      <c r="E54" s="29">
        <f>IF(OR($C$13="s",$C$13="sj"),E$13,0)</f>
        <v>0</v>
      </c>
      <c r="F54" s="29">
        <f>IF(OR($C$13="s",$C$13="sj"),F$13,0)</f>
        <v>0</v>
      </c>
      <c r="G54" s="29">
        <f>IF(OR($C$13="s",$C$13="sj"),G$13,0)</f>
        <v>0</v>
      </c>
      <c r="H54" s="38">
        <f>IF(OR($C$13="s",$C$13="sj"),H$13,0)</f>
        <v>0</v>
      </c>
      <c r="I54" s="296">
        <f>SUM(LARGE(D54:H54,{1}))</f>
        <v>0</v>
      </c>
      <c r="J54" s="273">
        <f t="shared" si="8"/>
        <v>10</v>
      </c>
      <c r="M54" s="105"/>
    </row>
    <row r="55" spans="1:30" x14ac:dyDescent="0.2">
      <c r="A55" s="124"/>
      <c r="B55" s="28" t="str">
        <f>IF(OR($C$29="s",$C$29="sj"),B$29,"")</f>
        <v/>
      </c>
      <c r="C55" s="152" t="str">
        <f>IF(OR($C$29="s",$C$29="sj"),C$29,"")</f>
        <v/>
      </c>
      <c r="D55" s="28">
        <f>IF(OR($C$29="s",$C$29="sj"),D$29,0)</f>
        <v>0</v>
      </c>
      <c r="E55" s="29">
        <f>IF(OR($C$29="s",$C$29="sj"),E$29,0)</f>
        <v>0</v>
      </c>
      <c r="F55" s="29">
        <f>IF(OR($C$29="s",$C$29="sj"),F$29,0)</f>
        <v>0</v>
      </c>
      <c r="G55" s="29">
        <f>IF(OR($C$29="s",$C$29="sj"),G$29,0)</f>
        <v>0</v>
      </c>
      <c r="H55" s="38">
        <f>IF(OR($C$29="s",$C$29="sj"),H$29,0)</f>
        <v>0</v>
      </c>
      <c r="I55" s="296">
        <f>SUM(LARGE(D55:H55,{1}))</f>
        <v>0</v>
      </c>
      <c r="J55" s="273">
        <f t="shared" si="8"/>
        <v>10</v>
      </c>
      <c r="K55" s="54"/>
      <c r="L55" s="54"/>
      <c r="O55" s="53"/>
      <c r="Q55" s="140"/>
      <c r="R55" s="129"/>
      <c r="T55" s="1"/>
    </row>
    <row r="56" spans="1:30" x14ac:dyDescent="0.2">
      <c r="A56" s="124"/>
      <c r="B56" s="28" t="str">
        <f>IF(OR($C$30="s",$C$30="sj"),B$30,"")</f>
        <v/>
      </c>
      <c r="C56" s="152" t="str">
        <f>IF(OR($C$30="s",$C$30="sj"),C$30,"")</f>
        <v/>
      </c>
      <c r="D56" s="28">
        <f>IF(OR($C$30="s",$C$30="sj"),D$30,0)</f>
        <v>0</v>
      </c>
      <c r="E56" s="29">
        <f>IF(OR($C$30="s",$C$30="sj"),E$30,0)</f>
        <v>0</v>
      </c>
      <c r="F56" s="29">
        <f>IF(OR($C$30="s",$C$30="sj"),F$30,0)</f>
        <v>0</v>
      </c>
      <c r="G56" s="29">
        <f>IF(OR($C$30="s",$C$30="sj"),G$30,0)</f>
        <v>0</v>
      </c>
      <c r="H56" s="38">
        <f>IF(OR($C$30="s",$C$30="sj"),H$30,0)</f>
        <v>0</v>
      </c>
      <c r="I56" s="296">
        <f>SUM(LARGE(D56:H56,{1}))</f>
        <v>0</v>
      </c>
      <c r="J56" s="273">
        <f t="shared" si="8"/>
        <v>10</v>
      </c>
      <c r="K56" s="54"/>
      <c r="L56" s="54"/>
    </row>
    <row r="57" spans="1:30" x14ac:dyDescent="0.2">
      <c r="A57" s="124"/>
      <c r="B57" s="28" t="str">
        <f>IF(OR($C$31="s",$C$31="sj"),B$31,"")</f>
        <v/>
      </c>
      <c r="C57" s="152" t="str">
        <f>IF(OR($C$31="s",$C$31="sj"),C$31,"")</f>
        <v/>
      </c>
      <c r="D57" s="28">
        <f>IF(OR($C$31="s",$C$31="sj"),D$31,0)</f>
        <v>0</v>
      </c>
      <c r="E57" s="29">
        <f>IF(OR($C$31="s",$C$31="sj"),E$31,0)</f>
        <v>0</v>
      </c>
      <c r="F57" s="29">
        <f>IF(OR($C$31="s",$C$31="sj"),F$31,0)</f>
        <v>0</v>
      </c>
      <c r="G57" s="29">
        <f>IF(OR($C$31="s",$C$31="sj"),G$31,0)</f>
        <v>0</v>
      </c>
      <c r="H57" s="38">
        <f>IF(OR($C$31="s",$C$31="sj"),H$31,0)</f>
        <v>0</v>
      </c>
      <c r="I57" s="296">
        <f>SUM(LARGE(D57:H57,{1}))</f>
        <v>0</v>
      </c>
      <c r="J57" s="273">
        <f t="shared" si="8"/>
        <v>10</v>
      </c>
      <c r="K57" s="54"/>
      <c r="L57" s="54"/>
      <c r="O57" s="53"/>
      <c r="Q57" s="140"/>
      <c r="R57" s="129"/>
      <c r="T57" s="1"/>
    </row>
    <row r="58" spans="1:30" x14ac:dyDescent="0.2">
      <c r="A58" s="124"/>
      <c r="B58" s="28" t="str">
        <f>IF(OR($C$10="s",$C$10="sj"),B$10,"")</f>
        <v/>
      </c>
      <c r="C58" s="152" t="str">
        <f>IF(OR($C$10="s",$C$10="sj"),C$10,"")</f>
        <v/>
      </c>
      <c r="D58" s="28">
        <f>IF(OR($C$10="s",$C$10="sj"),D$10,0)</f>
        <v>0</v>
      </c>
      <c r="E58" s="29">
        <f>IF(OR($C$10="s",$C$10="sj"),E$10,0)</f>
        <v>0</v>
      </c>
      <c r="F58" s="29">
        <f>IF(OR($C$10="s",$C$10="sj"),F$10,0)</f>
        <v>0</v>
      </c>
      <c r="G58" s="29">
        <f>IF(OR($C$10="s",$C$10="sj"),G$10,0)</f>
        <v>0</v>
      </c>
      <c r="H58" s="38">
        <f>IF(OR($C$10="s",$C$10="sj"),H$10,0)</f>
        <v>0</v>
      </c>
      <c r="I58" s="296">
        <f>SUM(LARGE(D58:H58,{1}))</f>
        <v>0</v>
      </c>
      <c r="J58" s="273">
        <f t="shared" si="8"/>
        <v>10</v>
      </c>
      <c r="M58" s="105"/>
      <c r="N58" s="105"/>
      <c r="O58" s="105"/>
      <c r="P58" s="105"/>
      <c r="Q58" s="139"/>
      <c r="R58" s="131"/>
      <c r="S58" s="124"/>
      <c r="T58" s="105"/>
      <c r="U58" s="131"/>
      <c r="V58" s="105"/>
      <c r="W58" s="105"/>
      <c r="X58" s="105"/>
      <c r="Y58" s="105"/>
      <c r="Z58" s="105"/>
      <c r="AA58" s="105"/>
      <c r="AB58" s="105"/>
      <c r="AC58" s="105"/>
      <c r="AD58" s="105"/>
    </row>
    <row r="59" spans="1:30" x14ac:dyDescent="0.2">
      <c r="A59" s="124"/>
      <c r="B59" s="28" t="str">
        <f>IF(OR($C$14="s",$C$14="sj"),B$14,"")</f>
        <v/>
      </c>
      <c r="C59" s="152" t="str">
        <f>IF(OR($C$14="s",$C$14="sj"),C$14,"")</f>
        <v/>
      </c>
      <c r="D59" s="28">
        <f>IF(OR($C$14="s",$C$14="sj"),D$14,0)</f>
        <v>0</v>
      </c>
      <c r="E59" s="29">
        <f>IF(OR($C$14="s",$C$14="sj"),E$14,0)</f>
        <v>0</v>
      </c>
      <c r="F59" s="29">
        <f>IF(OR($C$14="s",$C$14="sj"),F$14,0)</f>
        <v>0</v>
      </c>
      <c r="G59" s="29">
        <f>IF(OR($C$14="s",$C$14="sj"),G$14,0)</f>
        <v>0</v>
      </c>
      <c r="H59" s="38">
        <f>IF(OR($C$14="s",$C$14="sj"),H$14,0)</f>
        <v>0</v>
      </c>
      <c r="I59" s="296">
        <f>SUM(LARGE(D59:H59,{1}))</f>
        <v>0</v>
      </c>
      <c r="J59" s="273">
        <f t="shared" si="8"/>
        <v>10</v>
      </c>
      <c r="M59" s="105"/>
      <c r="O59" s="56"/>
      <c r="Q59" s="140"/>
      <c r="R59" s="132"/>
      <c r="S59" s="56"/>
      <c r="T59" s="1"/>
    </row>
    <row r="60" spans="1:30" x14ac:dyDescent="0.2">
      <c r="A60" s="124"/>
      <c r="B60" s="28" t="str">
        <f>IF(OR($C$9="s",$C$9="sj"),B$9,"")</f>
        <v/>
      </c>
      <c r="C60" s="152" t="str">
        <f>IF(OR($C$9="s",$C$9="sj"),C$9,"")</f>
        <v/>
      </c>
      <c r="D60" s="28">
        <f>IF(OR($C$9="s",$C$9="sj"),D$9,0)</f>
        <v>0</v>
      </c>
      <c r="E60" s="29">
        <f>IF(OR($C$9="s",$C$9="sj"),E$9,0)</f>
        <v>0</v>
      </c>
      <c r="F60" s="29">
        <f>IF(OR($C$9="s",$C$9="sj"),F$9,0)</f>
        <v>0</v>
      </c>
      <c r="G60" s="29">
        <f>IF(OR($C$9="s",$C$9="sj"),G$9,0)</f>
        <v>0</v>
      </c>
      <c r="H60" s="38">
        <f>IF(OR($C$9="s",$C$9="sj"),H$9,0)</f>
        <v>0</v>
      </c>
      <c r="I60" s="296">
        <f>SUM(LARGE(D60:H60,{1}))</f>
        <v>0</v>
      </c>
      <c r="J60" s="273">
        <f t="shared" si="8"/>
        <v>10</v>
      </c>
      <c r="M60" s="105"/>
      <c r="O60" s="53"/>
      <c r="Q60" s="140"/>
      <c r="R60" s="132"/>
      <c r="S60" s="56"/>
      <c r="T60" s="1"/>
    </row>
    <row r="61" spans="1:30" ht="13.5" thickBot="1" x14ac:dyDescent="0.25">
      <c r="A61" s="124"/>
      <c r="B61" s="41" t="str">
        <f>IF(OR($C$8="s",$C$8="sj"),B$8,"")</f>
        <v/>
      </c>
      <c r="C61" s="153" t="str">
        <f>IF(OR($C$8="s",$C$8="sj"),C$8,"")</f>
        <v/>
      </c>
      <c r="D61" s="41">
        <f>IF(OR($C$8="s",$C$8="sj"),D$8,0)</f>
        <v>0</v>
      </c>
      <c r="E61" s="42">
        <f>IF(OR($C$8="s",$C$8="sj"),E$8,0)</f>
        <v>0</v>
      </c>
      <c r="F61" s="42">
        <f>IF(OR($C$8="s",$C$8="sj"),F$8,0)</f>
        <v>0</v>
      </c>
      <c r="G61" s="42">
        <f>IF(OR($C$8="s",$C$8="sj"),G$8,0)</f>
        <v>0</v>
      </c>
      <c r="H61" s="43">
        <f>IF(OR($C$8="s",$C$8="sj"),H$8,0)</f>
        <v>0</v>
      </c>
      <c r="I61" s="297">
        <f>SUM(LARGE(D61:H61,{1}))</f>
        <v>0</v>
      </c>
      <c r="J61" s="274">
        <f t="shared" si="8"/>
        <v>10</v>
      </c>
      <c r="M61" s="105"/>
      <c r="O61" s="53"/>
      <c r="Q61" s="140"/>
      <c r="R61" s="129"/>
      <c r="T61" s="1"/>
    </row>
    <row r="64" spans="1:30" ht="13.5" thickBot="1" x14ac:dyDescent="0.25"/>
    <row r="65" spans="2:10" x14ac:dyDescent="0.2">
      <c r="B65" s="6" t="s">
        <v>410</v>
      </c>
      <c r="C65" s="8"/>
      <c r="D65" s="146"/>
      <c r="E65" s="7"/>
      <c r="F65" s="7"/>
      <c r="G65" s="7"/>
      <c r="H65" s="7"/>
      <c r="I65" s="142"/>
      <c r="J65" s="272"/>
    </row>
    <row r="66" spans="2:10" x14ac:dyDescent="0.2">
      <c r="B66" s="9" t="s">
        <v>1</v>
      </c>
      <c r="C66" s="10"/>
      <c r="D66" s="147" t="str">
        <f t="shared" ref="D66:G66" si="9">D36</f>
        <v>Bording</v>
      </c>
      <c r="E66" s="147" t="str">
        <f t="shared" si="9"/>
        <v>Fuglebjerg</v>
      </c>
      <c r="F66" s="147" t="str">
        <f t="shared" si="9"/>
        <v>Ejstrupholm</v>
      </c>
      <c r="G66" s="147" t="str">
        <f t="shared" si="9"/>
        <v>SwingingDK</v>
      </c>
      <c r="H66" s="147" t="str">
        <f>H36</f>
        <v>Djurs</v>
      </c>
      <c r="I66" s="162" t="s">
        <v>42</v>
      </c>
      <c r="J66" s="273" t="s">
        <v>15</v>
      </c>
    </row>
    <row r="67" spans="2:10" ht="13.5" thickBot="1" x14ac:dyDescent="0.25">
      <c r="B67" s="22"/>
      <c r="C67" s="149"/>
      <c r="D67" s="375">
        <f>D7</f>
        <v>42455</v>
      </c>
      <c r="E67" s="375">
        <f t="shared" ref="E67:H67" si="10">E7</f>
        <v>42110</v>
      </c>
      <c r="F67" s="375">
        <f t="shared" si="10"/>
        <v>42138</v>
      </c>
      <c r="G67" s="375">
        <f t="shared" si="10"/>
        <v>42595</v>
      </c>
      <c r="H67" s="375">
        <f t="shared" si="10"/>
        <v>42623</v>
      </c>
      <c r="I67" s="163"/>
      <c r="J67" s="414"/>
    </row>
    <row r="68" spans="2:10" x14ac:dyDescent="0.2">
      <c r="B68" s="30" t="str">
        <f>IF(OR($C$12="j",$C$12="sj"),B$12,"")</f>
        <v>Tobias Sonne</v>
      </c>
      <c r="C68" s="151" t="str">
        <f>IF(OR($C$12="j",$C$12="sj"),C$12,"")</f>
        <v>j</v>
      </c>
      <c r="D68" s="30">
        <f>IF(OR($C$12="j",$C$12="sj"),D$12,0)</f>
        <v>0.87270000000000003</v>
      </c>
      <c r="E68" s="31">
        <f>IF(OR($C$12="j",$C$12="sj"),E$12,0)</f>
        <v>0.93079999999999996</v>
      </c>
      <c r="F68" s="31">
        <f>IF(OR($C$12="j",$C$12="sj"),F$12,0)</f>
        <v>0</v>
      </c>
      <c r="G68" s="31">
        <f>IF(OR($C$12="j",$C$12="sj"),G$12,0)</f>
        <v>0</v>
      </c>
      <c r="H68" s="51">
        <f>IF(OR($C$12="j",$C$12="sj"),H$12,0)</f>
        <v>0.94710000000000005</v>
      </c>
      <c r="I68" s="295">
        <f>SUM(LARGE(D68:H68,{1}))</f>
        <v>0.94710000000000005</v>
      </c>
      <c r="J68" s="272">
        <f t="shared" ref="J68:J91" si="11">RANK(I68,$I$68:$I$91)</f>
        <v>1</v>
      </c>
    </row>
    <row r="69" spans="2:10" x14ac:dyDescent="0.2">
      <c r="B69" s="28" t="str">
        <f>IF(OR($C$16="j",$C$16="sj"),B$16,"")</f>
        <v>Benjamin Christensen</v>
      </c>
      <c r="C69" s="152" t="str">
        <f>IF(OR($C$16="j",$C$16="sj"),C$16,"")</f>
        <v>sj</v>
      </c>
      <c r="D69" s="28">
        <f>IF(OR($C$16="j",$C$16="sj"),D$16,0)</f>
        <v>0.20119999999999999</v>
      </c>
      <c r="E69" s="29">
        <f>IF(OR($C$16="j",$C$16="sj"),E$16,0)</f>
        <v>0</v>
      </c>
      <c r="F69" s="29">
        <f>IF(OR($C$16="j",$C$16="sj"),F$16,0)</f>
        <v>0</v>
      </c>
      <c r="G69" s="29">
        <f>IF(OR($C$16="j",$C$16="sj"),G$16,0)</f>
        <v>0.71253277399056114</v>
      </c>
      <c r="H69" s="38">
        <f>IF(OR($C$16="j",$C$16="sj"),H$16,0)</f>
        <v>0.82640000000000002</v>
      </c>
      <c r="I69" s="296">
        <f>SUM(LARGE(D69:H69,{1}))</f>
        <v>0.82640000000000002</v>
      </c>
      <c r="J69" s="273">
        <f t="shared" si="11"/>
        <v>2</v>
      </c>
    </row>
    <row r="70" spans="2:10" x14ac:dyDescent="0.2">
      <c r="B70" s="28" t="str">
        <f>IF(OR($C$13="j",$C$13="sj"),B$13,"")</f>
        <v/>
      </c>
      <c r="C70" s="152" t="str">
        <f>IF(OR($C$13="j",$C$13="sj"),C$13,"")</f>
        <v/>
      </c>
      <c r="D70" s="28">
        <f>IF(OR($C$13="j",$C$13="sj"),D$13,0)</f>
        <v>0</v>
      </c>
      <c r="E70" s="29">
        <f>IF(OR($C$13="j",$C$13="sj"),E$13,0)</f>
        <v>0</v>
      </c>
      <c r="F70" s="29">
        <f>IF(OR($C$13="j",$C$13="sj"),F$13,0)</f>
        <v>0</v>
      </c>
      <c r="G70" s="29">
        <f>IF(OR($C$13="j",$C$13="sj"),G$13,0)</f>
        <v>0</v>
      </c>
      <c r="H70" s="38">
        <f>IF(OR($C$13="j",$C$13="sj"),H$13,0)</f>
        <v>0</v>
      </c>
      <c r="I70" s="296">
        <f>SUM(LARGE(D70:H70,{1}))</f>
        <v>0</v>
      </c>
      <c r="J70" s="273">
        <f t="shared" si="11"/>
        <v>3</v>
      </c>
    </row>
    <row r="71" spans="2:10" x14ac:dyDescent="0.2">
      <c r="B71" s="28" t="str">
        <f>IF(OR($C$17="j",$C$17="sj"),B$17,"")</f>
        <v/>
      </c>
      <c r="C71" s="152" t="str">
        <f>IF(OR($C$17="j",$C$17="sj"),C$17,"")</f>
        <v/>
      </c>
      <c r="D71" s="28">
        <f>IF(OR($C$17="j",$C$17="sj"),D$17,0)</f>
        <v>0</v>
      </c>
      <c r="E71" s="29">
        <f>IF(OR($C$17="j",$C$17="sj"),E$17,0)</f>
        <v>0</v>
      </c>
      <c r="F71" s="29">
        <f>IF(OR($C$17="j",$C$17="sj"),F$17,0)</f>
        <v>0</v>
      </c>
      <c r="G71" s="29">
        <f>IF(OR($C$17="j",$C$17="sj"),G$17,0)</f>
        <v>0</v>
      </c>
      <c r="H71" s="38">
        <f>IF(OR($C$17="j",$C$17="sj"),H$17,0)</f>
        <v>0</v>
      </c>
      <c r="I71" s="296">
        <f>SUM(LARGE(D71:H71,{1}))</f>
        <v>0</v>
      </c>
      <c r="J71" s="273">
        <f t="shared" si="11"/>
        <v>3</v>
      </c>
    </row>
    <row r="72" spans="2:10" x14ac:dyDescent="0.2">
      <c r="B72" s="28" t="str">
        <f>IF(OR($C$21="j",$C$21="sj"),B$21,"")</f>
        <v/>
      </c>
      <c r="C72" s="152" t="str">
        <f>IF(OR($C$21="j",$C$21="sj"),C$21,"")</f>
        <v/>
      </c>
      <c r="D72" s="28">
        <f>IF(OR($C$21="j",$C$21="sj"),D$21,0)</f>
        <v>0</v>
      </c>
      <c r="E72" s="29">
        <f>IF(OR($C$21="j",$C$21="sj"),E$21,0)</f>
        <v>0</v>
      </c>
      <c r="F72" s="29">
        <f>IF(OR($C$21="j",$C$21="sj"),F$21,0)</f>
        <v>0</v>
      </c>
      <c r="G72" s="29">
        <f>IF(OR($C$21="j",$C$21="sj"),G$21,0)</f>
        <v>0</v>
      </c>
      <c r="H72" s="38">
        <f>IF(OR($C$21="j",$C$21="sj"),H$21,0)</f>
        <v>0</v>
      </c>
      <c r="I72" s="296">
        <f>SUM(LARGE(D72:H72,{1}))</f>
        <v>0</v>
      </c>
      <c r="J72" s="273">
        <f t="shared" si="11"/>
        <v>3</v>
      </c>
    </row>
    <row r="73" spans="2:10" x14ac:dyDescent="0.2">
      <c r="B73" s="28" t="str">
        <f>IF(OR($C$22="j",$C$22="sj"),B$22,"")</f>
        <v/>
      </c>
      <c r="C73" s="152" t="str">
        <f>IF(OR($C$22="j",$C$22="sj"),C$22,"")</f>
        <v/>
      </c>
      <c r="D73" s="28">
        <f>IF(OR($C$22="j",$C$22="sj"),D$22,0)</f>
        <v>0</v>
      </c>
      <c r="E73" s="29">
        <f>IF(OR($C$22="j",$C$22="sj"),E$22,0)</f>
        <v>0</v>
      </c>
      <c r="F73" s="29">
        <f>IF(OR($C$22="j",$C$22="sj"),F$22,0)</f>
        <v>0</v>
      </c>
      <c r="G73" s="29">
        <f>IF(OR($C$22="j",$C$22="sj"),G$22,0)</f>
        <v>0</v>
      </c>
      <c r="H73" s="38">
        <f>IF(OR($C$22="j",$C$22="sj"),H$22,0)</f>
        <v>0</v>
      </c>
      <c r="I73" s="296">
        <f>SUM(LARGE(D73:H73,{1}))</f>
        <v>0</v>
      </c>
      <c r="J73" s="273">
        <f t="shared" si="11"/>
        <v>3</v>
      </c>
    </row>
    <row r="74" spans="2:10" x14ac:dyDescent="0.2">
      <c r="B74" s="28" t="str">
        <f>IF(OR($C$23="j",$C$23="sj"),B$23,"")</f>
        <v/>
      </c>
      <c r="C74" s="152" t="str">
        <f>IF(OR($C$23="j",$C$23="sj"),C$23,"")</f>
        <v/>
      </c>
      <c r="D74" s="28">
        <f>IF(OR($C$23="j",$C$23="sj"),D$23,0)</f>
        <v>0</v>
      </c>
      <c r="E74" s="29">
        <f>IF(OR($C$23="j",$C$23="sj"),E$23,0)</f>
        <v>0</v>
      </c>
      <c r="F74" s="29">
        <f>IF(OR($C$23="j",$C$23="sj"),F$23,0)</f>
        <v>0</v>
      </c>
      <c r="G74" s="29">
        <f>IF(OR($C$23="j",$C$23="sj"),G$23,0)</f>
        <v>0</v>
      </c>
      <c r="H74" s="38">
        <f>IF(OR($C$23="j",$C$23="sj"),H$23,0)</f>
        <v>0</v>
      </c>
      <c r="I74" s="296">
        <f>SUM(LARGE(D74:H74,{1}))</f>
        <v>0</v>
      </c>
      <c r="J74" s="273">
        <f t="shared" si="11"/>
        <v>3</v>
      </c>
    </row>
    <row r="75" spans="2:10" x14ac:dyDescent="0.2">
      <c r="B75" s="28" t="str">
        <f>IF(OR($C$20="j",$C$20="sj"),B$20,"")</f>
        <v/>
      </c>
      <c r="C75" s="152" t="str">
        <f>IF(OR($C$20="j",$C$20="sj"),C$20,"")</f>
        <v/>
      </c>
      <c r="D75" s="28">
        <f>IF(OR($C$20="j",$C$20="sj"),D$20,0)</f>
        <v>0</v>
      </c>
      <c r="E75" s="29">
        <f>IF(OR($C$20="j",$C$20="sj"),E$20,0)</f>
        <v>0</v>
      </c>
      <c r="F75" s="29">
        <f>IF(OR($C$20="j",$C$20="sj"),F$20,0)</f>
        <v>0</v>
      </c>
      <c r="G75" s="29">
        <f>IF(OR($C$20="j",$C$20="sj"),G$20,0)</f>
        <v>0</v>
      </c>
      <c r="H75" s="38">
        <f>IF(OR($C$20="j",$C$20="sj"),H$20,0)</f>
        <v>0</v>
      </c>
      <c r="I75" s="296">
        <f>SUM(LARGE(D75:H75,{1}))</f>
        <v>0</v>
      </c>
      <c r="J75" s="273">
        <f t="shared" si="11"/>
        <v>3</v>
      </c>
    </row>
    <row r="76" spans="2:10" x14ac:dyDescent="0.2">
      <c r="B76" s="28" t="str">
        <f>IF(OR($C$24="j",$C$24="sj"),B$24,"")</f>
        <v/>
      </c>
      <c r="C76" s="152" t="str">
        <f>IF(OR($C$24="j",$C$24="sj"),C$24,"")</f>
        <v/>
      </c>
      <c r="D76" s="28">
        <f>IF(OR($C$24="j",$C$24="sj"),D$24,0)</f>
        <v>0</v>
      </c>
      <c r="E76" s="29">
        <f>IF(OR($C$24="j",$C$24="sj"),E$24,0)</f>
        <v>0</v>
      </c>
      <c r="F76" s="29">
        <f>IF(OR($C$24="j",$C$24="sj"),F$24,0)</f>
        <v>0</v>
      </c>
      <c r="G76" s="29">
        <f>IF(OR($C$24="j",$C$24="sj"),G$24,0)</f>
        <v>0</v>
      </c>
      <c r="H76" s="38">
        <f>IF(OR($C$24="j",$C$24="sj"),H$24,0)</f>
        <v>0</v>
      </c>
      <c r="I76" s="296">
        <f>SUM(LARGE(D76:H76,{1}))</f>
        <v>0</v>
      </c>
      <c r="J76" s="273">
        <f t="shared" si="11"/>
        <v>3</v>
      </c>
    </row>
    <row r="77" spans="2:10" x14ac:dyDescent="0.2">
      <c r="B77" s="28" t="str">
        <f>IF(OR($C$18="j",$C$18="sj"),B$18,"")</f>
        <v/>
      </c>
      <c r="C77" s="152" t="str">
        <f>IF(OR($C$18="j",$C$18="sj"),C$18,"")</f>
        <v/>
      </c>
      <c r="D77" s="28">
        <f>IF(OR($C$18="j",$C$18="sj"),D$18,0)</f>
        <v>0</v>
      </c>
      <c r="E77" s="29">
        <f>IF(OR($C$18="j",$C$18="sj"),E$18,0)</f>
        <v>0</v>
      </c>
      <c r="F77" s="29">
        <f>IF(OR($C$18="j",$C$18="sj"),F$18,0)</f>
        <v>0</v>
      </c>
      <c r="G77" s="29">
        <f>IF(OR($C$18="j",$C$18="sj"),G$18,0)</f>
        <v>0</v>
      </c>
      <c r="H77" s="38">
        <f>IF(OR($C$18="j",$C$18="sj"),H$18,0)</f>
        <v>0</v>
      </c>
      <c r="I77" s="296">
        <f>SUM(LARGE(D77:H77,{1}))</f>
        <v>0</v>
      </c>
      <c r="J77" s="273">
        <f t="shared" si="11"/>
        <v>3</v>
      </c>
    </row>
    <row r="78" spans="2:10" x14ac:dyDescent="0.2">
      <c r="B78" s="28" t="str">
        <f>IF(OR($C$19="j",$C$19="sj"),B$19,"")</f>
        <v/>
      </c>
      <c r="C78" s="152" t="str">
        <f>IF(OR($C$19="j",$C$19="sj"),C$19,"")</f>
        <v/>
      </c>
      <c r="D78" s="28">
        <f>IF(OR($C$19="j",$C$19="sj"),D$19,0)</f>
        <v>0</v>
      </c>
      <c r="E78" s="29">
        <f>IF(OR($C$19="j",$C$19="sj"),E$19,0)</f>
        <v>0</v>
      </c>
      <c r="F78" s="29">
        <f>IF(OR($C$19="j",$C$19="sj"),F$19,0)</f>
        <v>0</v>
      </c>
      <c r="G78" s="29">
        <f>IF(OR($C$19="j",$C$19="sj"),G$19,0)</f>
        <v>0</v>
      </c>
      <c r="H78" s="38">
        <f>IF(OR($C$19="j",$C$19="sj"),H$19,0)</f>
        <v>0</v>
      </c>
      <c r="I78" s="296">
        <f>SUM(LARGE(D78:H78,{1}))</f>
        <v>0</v>
      </c>
      <c r="J78" s="273">
        <f t="shared" si="11"/>
        <v>3</v>
      </c>
    </row>
    <row r="79" spans="2:10" x14ac:dyDescent="0.2">
      <c r="B79" s="28" t="str">
        <f>IF(OR($C$11="j",$C$11="sj"),B$11,"")</f>
        <v/>
      </c>
      <c r="C79" s="152" t="str">
        <f>IF(OR($C$11="j",$C$11="sj"),C$11,"")</f>
        <v/>
      </c>
      <c r="D79" s="28">
        <f>IF(OR($C$11="j",$C$11="sj"),D$11,0)</f>
        <v>0</v>
      </c>
      <c r="E79" s="29">
        <f>IF(OR($C$11="j",$C$11="sj"),E$11,0)</f>
        <v>0</v>
      </c>
      <c r="F79" s="29">
        <f>IF(OR($C$11="j",$C$11="sj"),F$11,0)</f>
        <v>0</v>
      </c>
      <c r="G79" s="29">
        <f>IF(OR($C$11="j",$C$11="sj"),G$11,0)</f>
        <v>0</v>
      </c>
      <c r="H79" s="38">
        <f>IF(OR($C$11="j",$C$11="sj"),H$11,0)</f>
        <v>0</v>
      </c>
      <c r="I79" s="296">
        <f>SUM(LARGE(D79:H79,{1}))</f>
        <v>0</v>
      </c>
      <c r="J79" s="273">
        <f t="shared" si="11"/>
        <v>3</v>
      </c>
    </row>
    <row r="80" spans="2:10" x14ac:dyDescent="0.2">
      <c r="B80" s="28" t="str">
        <f>IF(OR($C$15="j",$C$15="sj"),B$15,"")</f>
        <v/>
      </c>
      <c r="C80" s="152" t="str">
        <f>IF(OR($C$15="j",$C$15="sj"),C$15,"")</f>
        <v/>
      </c>
      <c r="D80" s="28">
        <f>IF(OR($C$15="j",$C$15="sj"),D$15,0)</f>
        <v>0</v>
      </c>
      <c r="E80" s="29">
        <f>IF(OR($C$15="j",$C$15="sj"),E$15,0)</f>
        <v>0</v>
      </c>
      <c r="F80" s="29">
        <f>IF(OR($C$15="j",$C$15="sj"),F$15,0)</f>
        <v>0</v>
      </c>
      <c r="G80" s="29">
        <f>IF(OR($C$15="j",$C$15="sj"),G$15,0)</f>
        <v>0</v>
      </c>
      <c r="H80" s="38">
        <f>IF(OR($C$15="j",$C$15="sj"),H$15,0)</f>
        <v>0</v>
      </c>
      <c r="I80" s="296">
        <f>SUM(LARGE(D80:H80,{1}))</f>
        <v>0</v>
      </c>
      <c r="J80" s="273">
        <f t="shared" si="11"/>
        <v>3</v>
      </c>
    </row>
    <row r="81" spans="2:10" x14ac:dyDescent="0.2">
      <c r="B81" s="28" t="str">
        <f>IF(OR($C$25="j",$C$25="sj"),B$25,"")</f>
        <v/>
      </c>
      <c r="C81" s="152" t="str">
        <f>IF(OR($C$25="j",$C$25="sj"),C$25,"")</f>
        <v/>
      </c>
      <c r="D81" s="28">
        <f>IF(OR($C$25="j",$C$25="sj"),D$25,0)</f>
        <v>0</v>
      </c>
      <c r="E81" s="29">
        <f>IF(OR($C$25="j",$C$25="sj"),E$25,0)</f>
        <v>0</v>
      </c>
      <c r="F81" s="29">
        <f>IF(OR($C$25="j",$C$25="sj"),F$25,0)</f>
        <v>0</v>
      </c>
      <c r="G81" s="29">
        <f>IF(OR($C$25="j",$C$25="sj"),G$25,0)</f>
        <v>0</v>
      </c>
      <c r="H81" s="38">
        <f>IF(OR($C$25="j",$C$25="sj"),H$25,0)</f>
        <v>0</v>
      </c>
      <c r="I81" s="296">
        <f>SUM(LARGE(D81:H81,{1}))</f>
        <v>0</v>
      </c>
      <c r="J81" s="273">
        <f t="shared" si="11"/>
        <v>3</v>
      </c>
    </row>
    <row r="82" spans="2:10" x14ac:dyDescent="0.2">
      <c r="B82" s="28" t="str">
        <f>IF(OR($C$26="j",$C$26="sj"),B$26,"")</f>
        <v/>
      </c>
      <c r="C82" s="152" t="str">
        <f>IF(OR($C$26="j",$C$26="sj"),C$26,"")</f>
        <v/>
      </c>
      <c r="D82" s="28">
        <f>IF(OR($C$26="j",$C$26="sj"),D$26,0)</f>
        <v>0</v>
      </c>
      <c r="E82" s="29">
        <f>IF(OR($C$26="j",$C$26="sj"),E$26,0)</f>
        <v>0</v>
      </c>
      <c r="F82" s="29">
        <f>IF(OR($C$26="j",$C$26="sj"),F$26,0)</f>
        <v>0</v>
      </c>
      <c r="G82" s="29">
        <f>IF(OR($C$26="j",$C$26="sj"),G$26,0)</f>
        <v>0</v>
      </c>
      <c r="H82" s="38">
        <f>IF(OR($C$26="j",$C$26="sj"),H$26,0)</f>
        <v>0</v>
      </c>
      <c r="I82" s="296">
        <f>SUM(LARGE(D82:H82,{1}))</f>
        <v>0</v>
      </c>
      <c r="J82" s="273">
        <f t="shared" si="11"/>
        <v>3</v>
      </c>
    </row>
    <row r="83" spans="2:10" x14ac:dyDescent="0.2">
      <c r="B83" s="28" t="str">
        <f>IF(OR($C$27="j",$C$27="sj"),B$27,"")</f>
        <v/>
      </c>
      <c r="C83" s="152" t="str">
        <f>IF(OR($C$27="j",$C$27="sj"),C$27,"")</f>
        <v/>
      </c>
      <c r="D83" s="28">
        <f>IF(OR($C$27="j",$C$27="sj"),D$27,0)</f>
        <v>0</v>
      </c>
      <c r="E83" s="29">
        <f>IF(OR($C$27="j",$C$27="sj"),E$27,0)</f>
        <v>0</v>
      </c>
      <c r="F83" s="29">
        <f>IF(OR($C$27="j",$C$27="sj"),F$27,0)</f>
        <v>0</v>
      </c>
      <c r="G83" s="29">
        <f>IF(OR($C$27="j",$C$27="sj"),G$27,0)</f>
        <v>0</v>
      </c>
      <c r="H83" s="38">
        <f>IF(OR($C$27="j",$C$27="sj"),H$27,0)</f>
        <v>0</v>
      </c>
      <c r="I83" s="296">
        <f>SUM(LARGE(D83:H83,{1}))</f>
        <v>0</v>
      </c>
      <c r="J83" s="273">
        <f t="shared" si="11"/>
        <v>3</v>
      </c>
    </row>
    <row r="84" spans="2:10" x14ac:dyDescent="0.2">
      <c r="B84" s="28" t="str">
        <f>IF(OR($C$28="j",$C$28="sj"),B$28,"")</f>
        <v/>
      </c>
      <c r="C84" s="152" t="str">
        <f>IF(OR($C$28="j",$C$28="sj"),C$28,"")</f>
        <v/>
      </c>
      <c r="D84" s="28">
        <f>IF(OR($C$28="j",$C$28="sj"),D$28,0)</f>
        <v>0</v>
      </c>
      <c r="E84" s="29">
        <f>IF(OR($C$28="j",$C$28="sj"),E$28,0)</f>
        <v>0</v>
      </c>
      <c r="F84" s="29">
        <f>IF(OR($C$28="j",$C$28="sj"),F$28,0)</f>
        <v>0</v>
      </c>
      <c r="G84" s="29">
        <f>IF(OR($C$28="j",$C$28="sj"),G$28,0)</f>
        <v>0</v>
      </c>
      <c r="H84" s="38">
        <f>IF(OR($C$28="j",$C$28="sj"),H$28,0)</f>
        <v>0</v>
      </c>
      <c r="I84" s="296">
        <f>SUM(LARGE(D84:H84,{1}))</f>
        <v>0</v>
      </c>
      <c r="J84" s="273">
        <f t="shared" si="11"/>
        <v>3</v>
      </c>
    </row>
    <row r="85" spans="2:10" x14ac:dyDescent="0.2">
      <c r="B85" s="28" t="str">
        <f>IF(OR($C$29="j",$C$29="sj"),B$29,"")</f>
        <v/>
      </c>
      <c r="C85" s="152" t="str">
        <f>IF(OR($C$29="j",$C$29="sj"),C$29,"")</f>
        <v/>
      </c>
      <c r="D85" s="28">
        <f>IF(OR($C$29="j",$C$29="sj"),D$29,0)</f>
        <v>0</v>
      </c>
      <c r="E85" s="29">
        <f>IF(OR($C$29="j",$C$29="sj"),E$29,0)</f>
        <v>0</v>
      </c>
      <c r="F85" s="29">
        <f>IF(OR($C$29="j",$C$29="sj"),F$29,0)</f>
        <v>0</v>
      </c>
      <c r="G85" s="29">
        <f>IF(OR($C$29="j",$C$29="sj"),G$29,0)</f>
        <v>0</v>
      </c>
      <c r="H85" s="38">
        <f>IF(OR($C$29="j",$C$29="sj"),H$29,0)</f>
        <v>0</v>
      </c>
      <c r="I85" s="296">
        <f>SUM(LARGE(D85:H85,{1}))</f>
        <v>0</v>
      </c>
      <c r="J85" s="273">
        <f t="shared" si="11"/>
        <v>3</v>
      </c>
    </row>
    <row r="86" spans="2:10" x14ac:dyDescent="0.2">
      <c r="B86" s="28" t="str">
        <f>IF(OR($C$30="j",$C$30="sj"),B$30,"")</f>
        <v/>
      </c>
      <c r="C86" s="152" t="str">
        <f>IF(OR($C$30="j",$C$30="sj"),C$30,"")</f>
        <v/>
      </c>
      <c r="D86" s="28">
        <f>IF(OR($C$30="j",$C$30="sj"),D$30,0)</f>
        <v>0</v>
      </c>
      <c r="E86" s="29">
        <f>IF(OR($C$30="j",$C$30="sj"),E$30,0)</f>
        <v>0</v>
      </c>
      <c r="F86" s="29">
        <f>IF(OR($C$30="j",$C$30="sj"),F$30,0)</f>
        <v>0</v>
      </c>
      <c r="G86" s="29">
        <f>IF(OR($C$30="j",$C$30="sj"),G$30,0)</f>
        <v>0</v>
      </c>
      <c r="H86" s="38">
        <f>IF(OR($C$30="j",$C$30="sj"),H$30,0)</f>
        <v>0</v>
      </c>
      <c r="I86" s="296">
        <f>SUM(LARGE(D86:H86,{1}))</f>
        <v>0</v>
      </c>
      <c r="J86" s="273">
        <f t="shared" si="11"/>
        <v>3</v>
      </c>
    </row>
    <row r="87" spans="2:10" x14ac:dyDescent="0.2">
      <c r="B87" s="28" t="str">
        <f>IF(OR($C$31="j",$C$31="sj"),B$31,"")</f>
        <v/>
      </c>
      <c r="C87" s="152" t="str">
        <f>IF(OR($C$31="j",$C$31="sj"),C$31,"")</f>
        <v/>
      </c>
      <c r="D87" s="28">
        <f>IF(OR($C$31="j",$C$31="sj"),D$31,0)</f>
        <v>0</v>
      </c>
      <c r="E87" s="29">
        <f>IF(OR($C$31="j",$C$31="sj"),E$31,0)</f>
        <v>0</v>
      </c>
      <c r="F87" s="29">
        <f>IF(OR($C$31="j",$C$31="sj"),F$31,0)</f>
        <v>0</v>
      </c>
      <c r="G87" s="29">
        <f>IF(OR($C$31="j",$C$31="sj"),G$31,0)</f>
        <v>0</v>
      </c>
      <c r="H87" s="38">
        <f>IF(OR($C$31="j",$C$31="sj"),H$31,0)</f>
        <v>0</v>
      </c>
      <c r="I87" s="296">
        <f>SUM(LARGE(D87:H87,{1}))</f>
        <v>0</v>
      </c>
      <c r="J87" s="273">
        <f t="shared" si="11"/>
        <v>3</v>
      </c>
    </row>
    <row r="88" spans="2:10" x14ac:dyDescent="0.2">
      <c r="B88" s="28" t="str">
        <f>IF(OR($C$10="j",$C$10="sj"),B$10,"")</f>
        <v/>
      </c>
      <c r="C88" s="152" t="str">
        <f>IF(OR($C$10="j",$C$10="sj"),C$10,"")</f>
        <v/>
      </c>
      <c r="D88" s="28">
        <f>IF(OR($C$10="j",$C$10="sj"),D$10,0)</f>
        <v>0</v>
      </c>
      <c r="E88" s="29">
        <f>IF(OR($C$10="j",$C$10="sj"),E$10,0)</f>
        <v>0</v>
      </c>
      <c r="F88" s="29">
        <f>IF(OR($C$10="j",$C$10="sj"),F$10,0)</f>
        <v>0</v>
      </c>
      <c r="G88" s="29">
        <f>IF(OR($C$10="j",$C$10="sj"),G$10,0)</f>
        <v>0</v>
      </c>
      <c r="H88" s="38">
        <f>IF(OR($C$10="j",$C$10="sj"),H$10,0)</f>
        <v>0</v>
      </c>
      <c r="I88" s="296">
        <f>SUM(LARGE(D88:H88,{1}))</f>
        <v>0</v>
      </c>
      <c r="J88" s="273">
        <f t="shared" si="11"/>
        <v>3</v>
      </c>
    </row>
    <row r="89" spans="2:10" x14ac:dyDescent="0.2">
      <c r="B89" s="28" t="str">
        <f>IF(OR($C$14="j",$C$14="sj"),B$14,"")</f>
        <v/>
      </c>
      <c r="C89" s="152" t="str">
        <f>IF(OR($C$14="j",$C$14="sj"),C$14,"")</f>
        <v/>
      </c>
      <c r="D89" s="28">
        <f>IF(OR($C$14="j",$C$14="sj"),D$14,0)</f>
        <v>0</v>
      </c>
      <c r="E89" s="29">
        <f>IF(OR($C$14="j",$C$14="sj"),E$14,0)</f>
        <v>0</v>
      </c>
      <c r="F89" s="29">
        <f>IF(OR($C$14="j",$C$14="sj"),F$14,0)</f>
        <v>0</v>
      </c>
      <c r="G89" s="29">
        <f>IF(OR($C$14="j",$C$14="sj"),G$14,0)</f>
        <v>0</v>
      </c>
      <c r="H89" s="38">
        <f>IF(OR($C$14="j",$C$14="sj"),H$14,0)</f>
        <v>0</v>
      </c>
      <c r="I89" s="296">
        <f>SUM(LARGE(D89:H89,{1}))</f>
        <v>0</v>
      </c>
      <c r="J89" s="273">
        <f t="shared" si="11"/>
        <v>3</v>
      </c>
    </row>
    <row r="90" spans="2:10" x14ac:dyDescent="0.2">
      <c r="B90" s="28" t="str">
        <f>IF(OR($C$9="j",$C$9="sj"),B$9,"")</f>
        <v/>
      </c>
      <c r="C90" s="152" t="str">
        <f>IF(OR($C$9="j",$C$9="sj"),C$9,"")</f>
        <v/>
      </c>
      <c r="D90" s="28">
        <f>IF(OR($C$9="j",$C$9="sj"),D$9,0)</f>
        <v>0</v>
      </c>
      <c r="E90" s="29">
        <f>IF(OR($C$9="j",$C$9="sj"),E$9,0)</f>
        <v>0</v>
      </c>
      <c r="F90" s="29">
        <f>IF(OR($C$9="j",$C$9="sj"),F$9,0)</f>
        <v>0</v>
      </c>
      <c r="G90" s="29">
        <f>IF(OR($C$9="j",$C$9="sj"),G$9,0)</f>
        <v>0</v>
      </c>
      <c r="H90" s="38">
        <f>IF(OR($C$9="j",$C$9="sj"),H$9,0)</f>
        <v>0</v>
      </c>
      <c r="I90" s="296">
        <f>SUM(LARGE(D90:H90,{1}))</f>
        <v>0</v>
      </c>
      <c r="J90" s="273">
        <f t="shared" si="11"/>
        <v>3</v>
      </c>
    </row>
    <row r="91" spans="2:10" ht="13.5" thickBot="1" x14ac:dyDescent="0.25">
      <c r="B91" s="41" t="str">
        <f>IF(OR($C$8="j",$C$8="sj"),B$8,"")</f>
        <v/>
      </c>
      <c r="C91" s="153" t="str">
        <f>IF(OR($C$8="j",$C$8="sj"),C$8,"")</f>
        <v/>
      </c>
      <c r="D91" s="41">
        <f>IF(OR($C$8="j",$C$8="sj"),D$8,0)</f>
        <v>0</v>
      </c>
      <c r="E91" s="42">
        <f>IF(OR($C$8="j",$C$8="sj"),E$8,0)</f>
        <v>0</v>
      </c>
      <c r="F91" s="42">
        <f>IF(OR($C$8="j",$C$8="sj"),F$8,0)</f>
        <v>0</v>
      </c>
      <c r="G91" s="42">
        <f>IF(OR($C$8="j",$C$8="sj"),G$8,0)</f>
        <v>0</v>
      </c>
      <c r="H91" s="43">
        <f>IF(OR($C$8="j",$C$8="sj"),H$8,0)</f>
        <v>0</v>
      </c>
      <c r="I91" s="297">
        <f>SUM(LARGE(D91:H91,{1}))</f>
        <v>0</v>
      </c>
      <c r="J91" s="274">
        <f t="shared" si="11"/>
        <v>3</v>
      </c>
    </row>
    <row r="92" spans="2:10" x14ac:dyDescent="0.2">
      <c r="B92" s="53"/>
      <c r="C92" s="53"/>
      <c r="D92" s="53"/>
      <c r="E92" s="53"/>
      <c r="F92" s="53"/>
      <c r="G92" s="53"/>
      <c r="H92" s="53"/>
      <c r="I92" s="293"/>
      <c r="J92" s="294"/>
    </row>
    <row r="93" spans="2:10" x14ac:dyDescent="0.2">
      <c r="B93" s="53"/>
      <c r="C93" s="53"/>
      <c r="D93" s="53"/>
      <c r="E93" s="53"/>
      <c r="F93" s="53"/>
      <c r="G93" s="53"/>
      <c r="H93" s="53"/>
      <c r="I93" s="293"/>
      <c r="J93" s="294"/>
    </row>
    <row r="94" spans="2:10" x14ac:dyDescent="0.2">
      <c r="B94" s="53"/>
      <c r="C94" s="53"/>
      <c r="D94" s="53"/>
      <c r="E94" s="53"/>
      <c r="F94" s="53"/>
      <c r="G94" s="53"/>
      <c r="H94" s="53"/>
      <c r="I94" s="293"/>
      <c r="J94" s="294"/>
    </row>
    <row r="97" spans="1:26" x14ac:dyDescent="0.2">
      <c r="A97" s="1"/>
      <c r="N97" s="1"/>
      <c r="O97" s="1"/>
      <c r="P97" s="1"/>
      <c r="Q97" s="137"/>
      <c r="R97" s="129"/>
      <c r="T97" s="1"/>
      <c r="U97" s="129"/>
      <c r="V97" s="1"/>
      <c r="W97" s="275"/>
      <c r="X97" s="1"/>
      <c r="Y97" s="1"/>
      <c r="Z97" s="1"/>
    </row>
    <row r="98" spans="1:26" x14ac:dyDescent="0.2">
      <c r="A98" s="1"/>
      <c r="B98" s="262" t="s">
        <v>391</v>
      </c>
      <c r="F98" s="26"/>
      <c r="G98" s="26"/>
      <c r="H98" s="26"/>
      <c r="I98" s="26"/>
      <c r="J98" s="26"/>
      <c r="K98" s="26"/>
      <c r="L98" s="26"/>
      <c r="M98" s="26"/>
      <c r="N98" s="26"/>
      <c r="O98" s="1"/>
      <c r="P98" s="1"/>
      <c r="Q98" s="137"/>
      <c r="R98" s="129"/>
      <c r="T98" s="1"/>
      <c r="U98" s="129"/>
      <c r="V98" s="1"/>
      <c r="W98" s="275"/>
      <c r="X98" s="1"/>
      <c r="Y98" s="1"/>
      <c r="Z98" s="1"/>
    </row>
    <row r="99" spans="1:26" x14ac:dyDescent="0.2">
      <c r="A99" s="1"/>
      <c r="F99" s="26"/>
      <c r="G99" s="26"/>
      <c r="H99" s="26"/>
      <c r="I99" s="26"/>
      <c r="J99" s="26"/>
      <c r="K99" s="26"/>
      <c r="L99" s="26"/>
      <c r="M99" s="26"/>
      <c r="N99" s="26"/>
      <c r="O99" s="1"/>
      <c r="P99" s="1"/>
      <c r="Q99" s="137"/>
      <c r="R99" s="129"/>
      <c r="T99" s="1"/>
      <c r="U99" s="129"/>
      <c r="V99" s="1"/>
      <c r="W99" s="275"/>
      <c r="X99" s="1"/>
      <c r="Y99" s="1"/>
      <c r="Z99" s="1"/>
    </row>
    <row r="100" spans="1:26" x14ac:dyDescent="0.2">
      <c r="A100" s="1"/>
      <c r="F100" s="26"/>
      <c r="G100" s="26"/>
      <c r="H100" s="26"/>
      <c r="I100" s="26"/>
      <c r="J100" s="26"/>
      <c r="K100" s="26"/>
      <c r="L100" s="26"/>
      <c r="M100" s="26"/>
      <c r="N100" s="26"/>
      <c r="O100" s="53"/>
      <c r="P100" s="1"/>
      <c r="Q100" s="140"/>
      <c r="R100" s="129"/>
      <c r="T100" s="1"/>
      <c r="U100" s="129"/>
      <c r="V100" s="1"/>
      <c r="W100" s="275"/>
      <c r="X100" s="1"/>
      <c r="Y100" s="1"/>
      <c r="Z100" s="1"/>
    </row>
    <row r="101" spans="1:26" ht="13.5" thickBot="1" x14ac:dyDescent="0.25">
      <c r="A101" s="1"/>
      <c r="B101" s="101"/>
      <c r="C101" s="101"/>
      <c r="D101" s="101"/>
      <c r="E101" s="101"/>
      <c r="F101" s="26"/>
      <c r="G101" s="26"/>
      <c r="H101" s="26"/>
      <c r="I101" s="26"/>
      <c r="J101" s="26"/>
      <c r="K101" s="26"/>
      <c r="L101" s="26"/>
      <c r="M101" s="26"/>
      <c r="N101" s="26"/>
      <c r="O101" s="53"/>
      <c r="P101" s="1"/>
      <c r="Q101" s="140"/>
      <c r="R101" s="129"/>
      <c r="T101" s="1"/>
      <c r="U101" s="129"/>
      <c r="V101" s="1"/>
      <c r="W101" s="275"/>
      <c r="X101" s="1"/>
      <c r="Y101" s="1"/>
      <c r="Z101" s="1"/>
    </row>
    <row r="102" spans="1:26" x14ac:dyDescent="0.2">
      <c r="A102" s="1"/>
      <c r="B102" s="108" t="s">
        <v>59</v>
      </c>
      <c r="C102" s="109"/>
      <c r="D102" s="404" t="s">
        <v>61</v>
      </c>
      <c r="E102" s="360" t="s">
        <v>61</v>
      </c>
      <c r="F102" s="360" t="s">
        <v>62</v>
      </c>
      <c r="J102" s="398"/>
      <c r="K102" s="123"/>
      <c r="L102" s="26"/>
      <c r="M102" s="26"/>
      <c r="N102" s="26"/>
      <c r="O102" s="53"/>
      <c r="P102" s="1"/>
      <c r="Q102" s="140"/>
      <c r="R102" s="129"/>
      <c r="T102" s="1"/>
      <c r="U102" s="129"/>
      <c r="V102" s="1"/>
      <c r="W102" s="275"/>
      <c r="X102" s="1"/>
      <c r="Y102" s="1"/>
      <c r="Z102" s="1"/>
    </row>
    <row r="103" spans="1:26" ht="13.5" thickBot="1" x14ac:dyDescent="0.25">
      <c r="A103" s="1"/>
      <c r="B103" s="357"/>
      <c r="C103" s="358"/>
      <c r="D103" s="358"/>
      <c r="E103" s="359" t="s">
        <v>65</v>
      </c>
      <c r="F103" s="359" t="s">
        <v>65</v>
      </c>
      <c r="J103" s="123"/>
      <c r="K103" s="123"/>
      <c r="L103" s="26"/>
      <c r="M103" s="26"/>
      <c r="N103" s="26"/>
      <c r="O103" s="53"/>
      <c r="P103" s="1"/>
      <c r="Q103" s="140"/>
      <c r="R103" s="129"/>
      <c r="T103" s="1"/>
      <c r="U103" s="129"/>
      <c r="V103" s="1"/>
      <c r="W103" s="275"/>
      <c r="X103" s="1"/>
      <c r="Y103" s="1"/>
      <c r="Z103" s="1"/>
    </row>
    <row r="104" spans="1:26" x14ac:dyDescent="0.2">
      <c r="A104" s="1"/>
      <c r="B104" s="407" t="s">
        <v>457</v>
      </c>
      <c r="C104" s="408"/>
      <c r="D104" s="410">
        <v>10591</v>
      </c>
      <c r="E104" s="409">
        <f>D104/D$104</f>
        <v>1</v>
      </c>
      <c r="F104" s="409"/>
      <c r="J104" s="399"/>
      <c r="K104" s="400"/>
      <c r="L104" s="400"/>
      <c r="M104" s="400"/>
      <c r="N104" s="400"/>
      <c r="O104" s="401"/>
      <c r="P104" s="400"/>
      <c r="Q104" s="402"/>
      <c r="R104" s="403"/>
      <c r="S104" s="400"/>
      <c r="T104" s="401"/>
      <c r="U104" s="129"/>
      <c r="V104" s="1"/>
      <c r="W104" s="275"/>
      <c r="X104" s="1"/>
      <c r="Y104" s="1"/>
      <c r="Z104" s="1"/>
    </row>
    <row r="105" spans="1:26" ht="15" x14ac:dyDescent="0.25">
      <c r="A105" s="1"/>
      <c r="B105" s="165" t="s">
        <v>458</v>
      </c>
      <c r="C105" s="172"/>
      <c r="D105" s="410">
        <v>10386</v>
      </c>
      <c r="E105" s="409">
        <f>D105/D$104</f>
        <v>0.98064394297044666</v>
      </c>
      <c r="F105" s="405"/>
      <c r="J105" s="394"/>
      <c r="K105" s="293"/>
      <c r="L105" s="26"/>
      <c r="M105" s="26"/>
      <c r="N105" s="26"/>
      <c r="O105" s="53"/>
      <c r="P105" s="1"/>
      <c r="Q105" s="140"/>
      <c r="R105" s="129"/>
      <c r="T105" s="1"/>
      <c r="U105" s="129"/>
      <c r="V105" s="1"/>
      <c r="W105" s="275"/>
      <c r="X105" s="1"/>
      <c r="Y105" s="1"/>
      <c r="Z105" s="1"/>
    </row>
    <row r="106" spans="1:26" ht="15" x14ac:dyDescent="0.25">
      <c r="A106" s="1"/>
      <c r="B106" s="165" t="s">
        <v>459</v>
      </c>
      <c r="C106" s="172"/>
      <c r="D106" s="410">
        <v>10229</v>
      </c>
      <c r="E106" s="409">
        <f>D106/D$104</f>
        <v>0.96582003587952037</v>
      </c>
      <c r="F106" s="405"/>
      <c r="J106" s="394"/>
      <c r="K106" s="293"/>
      <c r="L106" s="56"/>
      <c r="M106" s="26"/>
      <c r="N106" s="26"/>
      <c r="O106" s="53"/>
      <c r="P106" s="1"/>
      <c r="Q106" s="140"/>
      <c r="R106" s="129"/>
      <c r="T106" s="1"/>
      <c r="U106" s="129"/>
      <c r="V106" s="1"/>
      <c r="W106" s="275"/>
      <c r="X106" s="1"/>
      <c r="Y106" s="1"/>
      <c r="Z106" s="1"/>
    </row>
    <row r="107" spans="1:26" ht="15" x14ac:dyDescent="0.25">
      <c r="A107" s="1"/>
      <c r="B107" s="165"/>
      <c r="C107" s="172"/>
      <c r="D107" s="410"/>
      <c r="E107" s="409"/>
      <c r="F107" s="405"/>
      <c r="J107" s="394"/>
      <c r="K107" s="293"/>
      <c r="L107" s="56"/>
      <c r="M107" s="26"/>
      <c r="N107" s="26"/>
      <c r="O107" s="53"/>
      <c r="P107" s="1"/>
      <c r="Q107" s="140"/>
      <c r="R107" s="129"/>
      <c r="T107" s="1"/>
      <c r="U107" s="129"/>
      <c r="V107" s="1"/>
      <c r="W107" s="275"/>
      <c r="X107" s="1"/>
      <c r="Y107" s="1"/>
      <c r="Z107" s="1"/>
    </row>
    <row r="108" spans="1:26" ht="15" x14ac:dyDescent="0.25">
      <c r="A108" s="1"/>
      <c r="B108" s="165" t="s">
        <v>12</v>
      </c>
      <c r="C108" s="172"/>
      <c r="D108" s="410">
        <v>9535</v>
      </c>
      <c r="E108" s="409">
        <f t="shared" ref="E108:E115" si="12">D108/D$104</f>
        <v>0.90029270135020301</v>
      </c>
      <c r="F108" s="409">
        <f t="shared" ref="F108:F115" si="13">E108/E$108</f>
        <v>1</v>
      </c>
      <c r="J108" s="394"/>
      <c r="K108" s="293"/>
      <c r="L108" s="56"/>
      <c r="M108" s="26"/>
      <c r="N108" s="26"/>
      <c r="O108" s="53"/>
      <c r="P108" s="1"/>
      <c r="Q108" s="140"/>
      <c r="R108" s="129"/>
      <c r="T108" s="1"/>
      <c r="U108" s="129"/>
      <c r="V108" s="1"/>
      <c r="W108" s="275"/>
      <c r="X108" s="1"/>
      <c r="Y108" s="1"/>
      <c r="Z108" s="1"/>
    </row>
    <row r="109" spans="1:26" ht="15" x14ac:dyDescent="0.25">
      <c r="A109" s="1"/>
      <c r="B109" s="165" t="s">
        <v>420</v>
      </c>
      <c r="C109" s="172"/>
      <c r="D109" s="410">
        <v>9486</v>
      </c>
      <c r="E109" s="409">
        <f t="shared" si="12"/>
        <v>0.8956661316211878</v>
      </c>
      <c r="F109" s="409">
        <f t="shared" si="13"/>
        <v>0.99486103828002093</v>
      </c>
      <c r="J109" s="394"/>
      <c r="K109" s="293"/>
      <c r="L109" s="56"/>
      <c r="M109" s="26"/>
      <c r="N109" s="56"/>
      <c r="O109" s="278"/>
      <c r="P109" s="1"/>
      <c r="Q109" s="140"/>
      <c r="R109" s="129"/>
      <c r="T109" s="1"/>
      <c r="U109" s="129"/>
      <c r="V109" s="1"/>
      <c r="W109" s="275"/>
      <c r="X109" s="1"/>
      <c r="Y109" s="1"/>
      <c r="Z109" s="1"/>
    </row>
    <row r="110" spans="1:26" ht="15" x14ac:dyDescent="0.25">
      <c r="A110" s="1"/>
      <c r="B110" s="165" t="s">
        <v>3</v>
      </c>
      <c r="C110" s="172"/>
      <c r="D110" s="410">
        <v>8163</v>
      </c>
      <c r="E110" s="409">
        <f t="shared" si="12"/>
        <v>0.77074874893777734</v>
      </c>
      <c r="F110" s="409">
        <f t="shared" si="13"/>
        <v>0.85610907184058727</v>
      </c>
      <c r="J110" s="394"/>
      <c r="K110" s="293"/>
      <c r="L110" s="56"/>
      <c r="M110" s="26"/>
      <c r="N110" s="26"/>
      <c r="O110" s="1"/>
      <c r="P110" s="1"/>
      <c r="Q110" s="140"/>
      <c r="R110" s="129"/>
      <c r="T110" s="1"/>
      <c r="U110" s="129"/>
      <c r="V110" s="1"/>
      <c r="W110" s="275"/>
      <c r="X110" s="1"/>
      <c r="Y110" s="1"/>
      <c r="Z110" s="1"/>
    </row>
    <row r="111" spans="1:26" ht="15" x14ac:dyDescent="0.25">
      <c r="A111" s="1"/>
      <c r="B111" s="165" t="s">
        <v>17</v>
      </c>
      <c r="C111" s="172"/>
      <c r="D111" s="410">
        <v>8127</v>
      </c>
      <c r="E111" s="409">
        <f t="shared" si="12"/>
        <v>0.76734963648380705</v>
      </c>
      <c r="F111" s="409">
        <f t="shared" si="13"/>
        <v>0.85233350812794972</v>
      </c>
      <c r="J111" s="394"/>
      <c r="K111" s="293"/>
      <c r="L111" s="56"/>
      <c r="M111" s="26"/>
      <c r="N111" s="26"/>
      <c r="O111" s="1"/>
      <c r="P111" s="1"/>
      <c r="Q111" s="137"/>
      <c r="R111" s="129"/>
      <c r="T111" s="1"/>
      <c r="U111" s="129"/>
      <c r="V111" s="1"/>
      <c r="W111" s="275"/>
      <c r="X111" s="1"/>
      <c r="Y111" s="1"/>
      <c r="Z111" s="1"/>
    </row>
    <row r="112" spans="1:26" ht="15" x14ac:dyDescent="0.25">
      <c r="A112" s="1"/>
      <c r="B112" s="165" t="s">
        <v>418</v>
      </c>
      <c r="C112" s="172"/>
      <c r="D112" s="410">
        <v>8081</v>
      </c>
      <c r="E112" s="409">
        <f t="shared" si="12"/>
        <v>0.76300632612595598</v>
      </c>
      <c r="F112" s="409">
        <f t="shared" si="13"/>
        <v>0.84750917671735704</v>
      </c>
      <c r="J112" s="394"/>
      <c r="K112" s="293"/>
      <c r="L112" s="26"/>
      <c r="M112" s="26"/>
      <c r="N112" s="26"/>
      <c r="O112" s="1"/>
      <c r="P112" s="1"/>
      <c r="Q112" s="137"/>
      <c r="R112" s="129"/>
      <c r="T112" s="1"/>
      <c r="U112" s="129"/>
      <c r="V112" s="1"/>
      <c r="W112" s="275"/>
      <c r="X112" s="1"/>
      <c r="Y112" s="1"/>
      <c r="Z112" s="1"/>
    </row>
    <row r="113" spans="1:26" ht="15" x14ac:dyDescent="0.25">
      <c r="A113" s="1"/>
      <c r="B113" s="165" t="s">
        <v>460</v>
      </c>
      <c r="C113" s="172"/>
      <c r="D113" s="410">
        <v>7289</v>
      </c>
      <c r="E113" s="409">
        <f t="shared" si="12"/>
        <v>0.68822585213860821</v>
      </c>
      <c r="F113" s="409">
        <f t="shared" si="13"/>
        <v>0.76444677503932879</v>
      </c>
      <c r="J113" s="394"/>
      <c r="K113" s="293"/>
      <c r="L113" s="26"/>
      <c r="M113" s="26"/>
      <c r="N113" s="26"/>
      <c r="O113" s="1"/>
      <c r="P113" s="1"/>
      <c r="Q113" s="137"/>
      <c r="R113" s="129"/>
      <c r="T113" s="1"/>
      <c r="U113" s="129"/>
      <c r="V113" s="1"/>
      <c r="W113" s="275"/>
      <c r="X113" s="1"/>
      <c r="Y113" s="1"/>
      <c r="Z113" s="1"/>
    </row>
    <row r="114" spans="1:26" ht="15" x14ac:dyDescent="0.25">
      <c r="A114" s="1"/>
      <c r="B114" s="165" t="s">
        <v>407</v>
      </c>
      <c r="C114" s="2"/>
      <c r="D114" s="410">
        <v>6832</v>
      </c>
      <c r="E114" s="409">
        <f t="shared" si="12"/>
        <v>0.64507600793126241</v>
      </c>
      <c r="F114" s="409">
        <f t="shared" si="13"/>
        <v>0.71651809124278976</v>
      </c>
      <c r="J114" s="394"/>
      <c r="K114" s="293"/>
      <c r="L114" s="26"/>
      <c r="M114" s="26"/>
      <c r="N114" s="26"/>
      <c r="O114" s="1"/>
      <c r="P114" s="1"/>
      <c r="Q114" s="137"/>
      <c r="R114" s="129"/>
      <c r="T114" s="1"/>
      <c r="U114" s="129"/>
      <c r="V114" s="1"/>
      <c r="W114" s="275"/>
      <c r="X114" s="1"/>
      <c r="Y114" s="1"/>
      <c r="Z114" s="1"/>
    </row>
    <row r="115" spans="1:26" ht="15" x14ac:dyDescent="0.25">
      <c r="A115" s="1"/>
      <c r="B115" s="387" t="s">
        <v>461</v>
      </c>
      <c r="C115" s="2"/>
      <c r="D115" s="410">
        <v>6794</v>
      </c>
      <c r="E115" s="409">
        <f t="shared" si="12"/>
        <v>0.64148805589651592</v>
      </c>
      <c r="F115" s="409">
        <f t="shared" si="13"/>
        <v>0.71253277399056114</v>
      </c>
      <c r="J115" s="394"/>
      <c r="K115" s="293"/>
      <c r="L115" s="26"/>
      <c r="M115" s="293"/>
      <c r="N115" s="26"/>
      <c r="O115" s="1"/>
      <c r="P115" s="1"/>
      <c r="Q115" s="137"/>
      <c r="R115" s="129"/>
      <c r="T115" s="1"/>
      <c r="U115" s="129"/>
      <c r="V115" s="1"/>
      <c r="W115" s="275"/>
      <c r="X115" s="1"/>
      <c r="Y115" s="1"/>
      <c r="Z115" s="1"/>
    </row>
    <row r="116" spans="1:26" ht="15" x14ac:dyDescent="0.25">
      <c r="A116" s="1"/>
      <c r="B116" s="122"/>
      <c r="C116" s="2"/>
      <c r="D116" s="412"/>
      <c r="E116" s="405"/>
      <c r="F116" s="405"/>
      <c r="J116" s="394"/>
      <c r="K116" s="293"/>
      <c r="L116" s="26"/>
      <c r="M116" s="26"/>
      <c r="N116" s="26"/>
      <c r="O116" s="1"/>
      <c r="P116" s="1"/>
      <c r="Q116" s="137"/>
      <c r="R116" s="129"/>
      <c r="T116" s="1"/>
      <c r="U116" s="129"/>
      <c r="V116" s="1"/>
      <c r="W116" s="275"/>
      <c r="X116" s="1"/>
      <c r="Y116" s="1"/>
      <c r="Z116" s="1"/>
    </row>
    <row r="117" spans="1:26" ht="15" x14ac:dyDescent="0.25">
      <c r="A117" s="1"/>
      <c r="B117" s="122"/>
      <c r="C117" s="172"/>
      <c r="D117" s="412"/>
      <c r="E117" s="405"/>
      <c r="F117" s="405"/>
      <c r="J117" s="394"/>
      <c r="K117" s="293"/>
      <c r="L117" s="26"/>
      <c r="M117" s="26"/>
      <c r="N117" s="26"/>
      <c r="O117" s="1"/>
      <c r="P117" s="1"/>
      <c r="Q117" s="137"/>
      <c r="R117" s="129"/>
      <c r="T117" s="1"/>
      <c r="U117" s="129"/>
      <c r="V117" s="1"/>
      <c r="W117" s="275"/>
      <c r="X117" s="1"/>
      <c r="Y117" s="1"/>
      <c r="Z117" s="1"/>
    </row>
    <row r="118" spans="1:26" ht="15" x14ac:dyDescent="0.25">
      <c r="A118" s="1"/>
      <c r="B118" s="122"/>
      <c r="C118" s="172"/>
      <c r="D118" s="412"/>
      <c r="E118" s="405"/>
      <c r="F118" s="405"/>
      <c r="J118" s="394"/>
      <c r="K118" s="293"/>
      <c r="L118" s="26"/>
      <c r="M118" s="26"/>
      <c r="N118" s="26"/>
      <c r="O118" s="1"/>
      <c r="P118" s="1"/>
      <c r="Q118" s="137"/>
      <c r="R118" s="129"/>
      <c r="T118" s="1"/>
      <c r="U118" s="129"/>
      <c r="V118" s="1"/>
      <c r="W118" s="275"/>
      <c r="X118" s="1"/>
      <c r="Y118" s="1"/>
      <c r="Z118" s="1"/>
    </row>
    <row r="119" spans="1:26" ht="15" x14ac:dyDescent="0.25">
      <c r="A119" s="1"/>
      <c r="B119" s="387"/>
      <c r="C119" s="2"/>
      <c r="D119" s="411"/>
      <c r="E119" s="405"/>
      <c r="F119" s="405"/>
      <c r="J119" s="394"/>
      <c r="K119" s="293"/>
      <c r="L119" s="26"/>
      <c r="M119" s="26"/>
      <c r="N119" s="26"/>
      <c r="O119" s="1"/>
      <c r="P119" s="1"/>
      <c r="Q119" s="137"/>
      <c r="R119" s="129"/>
      <c r="T119" s="1"/>
      <c r="U119" s="129"/>
      <c r="V119" s="1"/>
      <c r="W119" s="275"/>
      <c r="X119" s="1"/>
      <c r="Y119" s="1"/>
      <c r="Z119" s="1"/>
    </row>
    <row r="120" spans="1:26" ht="15.75" thickBot="1" x14ac:dyDescent="0.3">
      <c r="A120" s="1"/>
      <c r="B120" s="179"/>
      <c r="C120" s="12"/>
      <c r="D120" s="413"/>
      <c r="E120" s="406"/>
      <c r="F120" s="406"/>
      <c r="J120" s="394"/>
      <c r="K120" s="394"/>
      <c r="L120" s="26"/>
      <c r="M120" s="26"/>
      <c r="N120" s="26"/>
      <c r="O120" s="1"/>
      <c r="P120" s="1"/>
      <c r="Q120" s="137"/>
      <c r="R120" s="129"/>
      <c r="T120" s="1"/>
      <c r="U120" s="129"/>
      <c r="V120" s="1"/>
      <c r="W120" s="275"/>
      <c r="X120" s="1"/>
      <c r="Y120" s="1"/>
      <c r="Z120" s="1"/>
    </row>
    <row r="121" spans="1:26" ht="15" x14ac:dyDescent="0.25">
      <c r="A121" s="281"/>
      <c r="B121" s="26"/>
      <c r="C121" s="1"/>
      <c r="D121" s="279"/>
      <c r="E121" s="280"/>
      <c r="F121" s="26"/>
      <c r="G121" s="26"/>
      <c r="H121" s="26"/>
      <c r="I121" s="394"/>
      <c r="J121" s="394"/>
      <c r="K121" s="394"/>
      <c r="L121" s="26"/>
      <c r="M121" s="26"/>
      <c r="N121" s="395"/>
      <c r="O121" s="281"/>
      <c r="P121" s="281"/>
      <c r="Q121" s="137"/>
      <c r="R121" s="129"/>
      <c r="T121" s="1"/>
      <c r="U121" s="129"/>
      <c r="V121" s="1"/>
      <c r="W121" s="275"/>
      <c r="X121" s="1"/>
      <c r="Y121" s="1"/>
      <c r="Z121" s="1"/>
    </row>
    <row r="122" spans="1:26" ht="15" x14ac:dyDescent="0.25">
      <c r="A122" s="281"/>
      <c r="B122" s="1"/>
      <c r="C122" s="1"/>
      <c r="D122" s="1"/>
      <c r="E122" s="1"/>
      <c r="F122" s="26"/>
      <c r="G122" s="26"/>
      <c r="H122" s="26"/>
      <c r="I122" s="394"/>
      <c r="J122" s="394"/>
      <c r="K122" s="396"/>
      <c r="L122" s="26"/>
      <c r="M122" s="26"/>
      <c r="N122" s="395"/>
      <c r="O122" s="281"/>
      <c r="P122" s="281"/>
      <c r="Q122" s="137"/>
      <c r="R122" s="129"/>
      <c r="T122" s="1"/>
      <c r="U122" s="129"/>
      <c r="V122" s="1"/>
      <c r="W122" s="275"/>
      <c r="X122" s="1"/>
      <c r="Y122" s="1"/>
      <c r="Z122" s="1"/>
    </row>
    <row r="123" spans="1:26" ht="15" x14ac:dyDescent="0.25">
      <c r="A123" s="281"/>
      <c r="B123" s="1"/>
      <c r="C123" s="1"/>
      <c r="D123" s="1"/>
      <c r="E123" s="1"/>
      <c r="F123" s="26"/>
      <c r="G123" s="26"/>
      <c r="H123" s="26"/>
      <c r="I123" s="394"/>
      <c r="J123" s="394"/>
      <c r="K123" s="396"/>
      <c r="L123" s="26"/>
      <c r="M123" s="26"/>
      <c r="N123" s="395"/>
      <c r="O123" s="281"/>
      <c r="P123" s="281"/>
      <c r="Q123" s="137"/>
      <c r="R123" s="129"/>
      <c r="T123" s="1"/>
      <c r="U123" s="129"/>
      <c r="V123" s="1"/>
      <c r="W123" s="275"/>
      <c r="X123" s="1"/>
      <c r="Y123" s="1"/>
      <c r="Z123" s="1"/>
    </row>
    <row r="124" spans="1:26" ht="15" x14ac:dyDescent="0.25">
      <c r="A124" s="281"/>
      <c r="B124" s="26"/>
      <c r="C124" s="26"/>
      <c r="D124" s="26"/>
      <c r="E124" s="26"/>
      <c r="F124" s="26"/>
      <c r="G124" s="26"/>
      <c r="H124" s="26"/>
      <c r="I124" s="394"/>
      <c r="J124" s="394"/>
      <c r="K124" s="396"/>
      <c r="L124" s="26"/>
      <c r="M124" s="26"/>
      <c r="N124" s="395"/>
      <c r="O124" s="281"/>
      <c r="P124" s="281"/>
      <c r="Q124" s="137"/>
      <c r="R124" s="129"/>
      <c r="T124" s="1"/>
      <c r="U124" s="129"/>
      <c r="V124" s="1"/>
      <c r="W124" s="275"/>
      <c r="X124" s="1"/>
      <c r="Y124" s="1"/>
      <c r="Z124" s="1"/>
    </row>
    <row r="125" spans="1:26" x14ac:dyDescent="0.2">
      <c r="A125" s="281"/>
      <c r="B125" s="395"/>
      <c r="C125" s="395"/>
      <c r="D125" s="395"/>
      <c r="E125" s="395"/>
      <c r="F125" s="395"/>
      <c r="G125" s="395"/>
      <c r="H125" s="395"/>
      <c r="I125" s="395"/>
      <c r="J125" s="395"/>
      <c r="K125" s="395"/>
      <c r="L125" s="395"/>
      <c r="M125" s="395"/>
      <c r="N125" s="395"/>
      <c r="O125" s="281"/>
      <c r="P125" s="281"/>
      <c r="Q125" s="137"/>
      <c r="R125" s="129"/>
      <c r="T125" s="1"/>
      <c r="U125" s="129"/>
      <c r="V125" s="1"/>
      <c r="W125" s="275"/>
      <c r="X125" s="1"/>
      <c r="Y125" s="1"/>
      <c r="Z125" s="1"/>
    </row>
    <row r="126" spans="1:26" x14ac:dyDescent="0.2">
      <c r="A126" s="281"/>
      <c r="B126" s="395"/>
      <c r="C126" s="395"/>
      <c r="D126" s="395"/>
      <c r="E126" s="395"/>
      <c r="F126" s="395"/>
      <c r="G126" s="395"/>
      <c r="H126" s="395"/>
      <c r="I126" s="395"/>
      <c r="J126" s="395"/>
      <c r="K126" s="395"/>
      <c r="L126" s="397"/>
      <c r="M126" s="395"/>
      <c r="N126" s="395"/>
      <c r="O126" s="281"/>
      <c r="P126" s="281"/>
      <c r="Q126" s="137"/>
      <c r="R126" s="129"/>
      <c r="T126" s="1"/>
      <c r="U126" s="129"/>
      <c r="V126" s="1"/>
      <c r="W126" s="275"/>
      <c r="X126" s="1"/>
      <c r="Y126" s="1"/>
      <c r="Z126" s="1"/>
    </row>
    <row r="127" spans="1:26" x14ac:dyDescent="0.2">
      <c r="A127" s="281"/>
      <c r="B127" s="395"/>
      <c r="C127" s="395"/>
      <c r="D127" s="395"/>
      <c r="E127" s="395"/>
      <c r="F127" s="395"/>
      <c r="G127" s="395"/>
      <c r="H127" s="395"/>
      <c r="I127" s="395"/>
      <c r="J127" s="395"/>
      <c r="K127" s="395"/>
      <c r="L127" s="397"/>
      <c r="M127" s="395"/>
      <c r="N127" s="395"/>
      <c r="O127" s="281"/>
      <c r="P127" s="281"/>
      <c r="Q127" s="137"/>
      <c r="R127" s="129"/>
      <c r="T127" s="1"/>
      <c r="U127" s="129"/>
      <c r="V127" s="1"/>
      <c r="W127" s="275"/>
      <c r="X127" s="1"/>
      <c r="Y127" s="1"/>
      <c r="Z127" s="1"/>
    </row>
    <row r="128" spans="1:26" x14ac:dyDescent="0.2">
      <c r="A128" s="281"/>
      <c r="B128" s="395"/>
      <c r="C128" s="395"/>
      <c r="D128" s="395"/>
      <c r="E128" s="395"/>
      <c r="F128" s="395"/>
      <c r="G128" s="395"/>
      <c r="H128" s="395"/>
      <c r="I128" s="395"/>
      <c r="J128" s="395"/>
      <c r="K128" s="395"/>
      <c r="L128" s="397"/>
      <c r="M128" s="395"/>
      <c r="N128" s="395"/>
      <c r="O128" s="281"/>
      <c r="P128" s="281"/>
      <c r="Q128" s="137"/>
      <c r="R128" s="129"/>
      <c r="T128" s="1"/>
      <c r="U128" s="129"/>
      <c r="V128" s="1"/>
      <c r="W128" s="275"/>
      <c r="X128" s="1"/>
      <c r="Y128" s="1"/>
      <c r="Z128" s="1"/>
    </row>
    <row r="129" spans="1:26" x14ac:dyDescent="0.2">
      <c r="A129" s="281"/>
      <c r="B129" s="395"/>
      <c r="C129" s="395"/>
      <c r="D129" s="395"/>
      <c r="E129" s="395"/>
      <c r="F129" s="395"/>
      <c r="G129" s="395"/>
      <c r="H129" s="395"/>
      <c r="I129" s="395"/>
      <c r="J129" s="395"/>
      <c r="K129" s="395"/>
      <c r="L129" s="397"/>
      <c r="M129" s="395"/>
      <c r="N129" s="395"/>
      <c r="O129" s="281"/>
      <c r="P129" s="281"/>
      <c r="Q129" s="137"/>
      <c r="R129" s="129"/>
      <c r="T129" s="1"/>
      <c r="U129" s="129"/>
      <c r="V129" s="1"/>
      <c r="W129" s="275"/>
      <c r="X129" s="1"/>
      <c r="Y129" s="1"/>
      <c r="Z129" s="1"/>
    </row>
    <row r="130" spans="1:26" x14ac:dyDescent="0.2">
      <c r="A130" s="281"/>
      <c r="B130" s="395"/>
      <c r="C130" s="395"/>
      <c r="D130" s="395"/>
      <c r="E130" s="395"/>
      <c r="F130" s="395"/>
      <c r="G130" s="395"/>
      <c r="H130" s="395"/>
      <c r="I130" s="395"/>
      <c r="J130" s="395"/>
      <c r="K130" s="395"/>
      <c r="L130" s="397"/>
      <c r="M130" s="395"/>
      <c r="N130" s="395"/>
      <c r="O130" s="281"/>
      <c r="P130" s="281"/>
      <c r="Q130" s="137"/>
      <c r="R130" s="129"/>
      <c r="T130" s="1"/>
      <c r="U130" s="129"/>
      <c r="V130" s="1"/>
      <c r="W130" s="275"/>
      <c r="X130" s="1"/>
      <c r="Y130" s="1"/>
      <c r="Z130" s="1"/>
    </row>
    <row r="131" spans="1:26" x14ac:dyDescent="0.2">
      <c r="A131" s="281"/>
      <c r="B131" s="395"/>
      <c r="C131" s="395"/>
      <c r="D131" s="395"/>
      <c r="E131" s="395"/>
      <c r="F131" s="395"/>
      <c r="G131" s="395"/>
      <c r="H131" s="395"/>
      <c r="I131" s="395"/>
      <c r="J131" s="395"/>
      <c r="K131" s="395"/>
      <c r="L131" s="397"/>
      <c r="M131" s="395"/>
      <c r="N131" s="395"/>
      <c r="O131" s="281"/>
      <c r="P131" s="281"/>
      <c r="Q131" s="137"/>
      <c r="R131" s="129"/>
      <c r="T131" s="1"/>
      <c r="U131" s="129"/>
      <c r="V131" s="1"/>
      <c r="W131" s="275"/>
      <c r="X131" s="1"/>
      <c r="Y131" s="1"/>
      <c r="Z131" s="1"/>
    </row>
    <row r="132" spans="1:26" x14ac:dyDescent="0.2">
      <c r="A132" s="281"/>
      <c r="B132" s="395"/>
      <c r="C132" s="395"/>
      <c r="D132" s="395"/>
      <c r="E132" s="395"/>
      <c r="F132" s="395"/>
      <c r="G132" s="395"/>
      <c r="H132" s="395"/>
      <c r="I132" s="395"/>
      <c r="J132" s="395"/>
      <c r="K132" s="395"/>
      <c r="L132" s="397"/>
      <c r="M132" s="395"/>
      <c r="N132" s="395"/>
      <c r="O132" s="281"/>
      <c r="P132" s="281"/>
      <c r="Q132" s="137"/>
      <c r="R132" s="129"/>
      <c r="T132" s="1"/>
      <c r="U132" s="129"/>
      <c r="V132" s="1"/>
      <c r="W132" s="275"/>
      <c r="X132" s="1"/>
      <c r="Y132" s="1"/>
      <c r="Z132" s="1"/>
    </row>
    <row r="133" spans="1:26" x14ac:dyDescent="0.2">
      <c r="A133" s="281"/>
      <c r="B133" s="395"/>
      <c r="C133" s="395"/>
      <c r="D133" s="395"/>
      <c r="E133" s="395"/>
      <c r="F133" s="395"/>
      <c r="G133" s="395"/>
      <c r="H133" s="395"/>
      <c r="I133" s="395"/>
      <c r="J133" s="395"/>
      <c r="K133" s="395"/>
      <c r="L133" s="397"/>
      <c r="M133" s="395"/>
      <c r="N133" s="395"/>
      <c r="O133" s="281"/>
      <c r="P133" s="281"/>
      <c r="Q133" s="137"/>
      <c r="R133" s="129"/>
      <c r="T133" s="1"/>
      <c r="U133" s="129"/>
      <c r="V133" s="1"/>
      <c r="W133" s="275"/>
      <c r="X133" s="1"/>
      <c r="Y133" s="1"/>
      <c r="Z133" s="1"/>
    </row>
    <row r="134" spans="1:26" x14ac:dyDescent="0.2">
      <c r="A134" s="281"/>
      <c r="B134" s="395"/>
      <c r="C134" s="395"/>
      <c r="D134" s="395"/>
      <c r="E134" s="395"/>
      <c r="F134" s="395"/>
      <c r="G134" s="395"/>
      <c r="H134" s="395"/>
      <c r="I134" s="395"/>
      <c r="J134" s="395"/>
      <c r="K134" s="395"/>
      <c r="L134" s="397"/>
      <c r="M134" s="395"/>
      <c r="N134" s="395"/>
      <c r="O134" s="281"/>
      <c r="P134" s="281"/>
      <c r="Q134" s="137"/>
      <c r="R134" s="129"/>
      <c r="T134" s="1"/>
      <c r="U134" s="129"/>
      <c r="V134" s="1"/>
      <c r="W134" s="275"/>
      <c r="X134" s="1"/>
      <c r="Y134" s="1"/>
      <c r="Z134" s="1"/>
    </row>
    <row r="135" spans="1:26" x14ac:dyDescent="0.2">
      <c r="A135" s="281"/>
      <c r="B135" s="395"/>
      <c r="C135" s="395"/>
      <c r="D135" s="395"/>
      <c r="E135" s="395"/>
      <c r="F135" s="395"/>
      <c r="G135" s="395"/>
      <c r="H135" s="395"/>
      <c r="I135" s="395"/>
      <c r="J135" s="395"/>
      <c r="K135" s="395"/>
      <c r="L135" s="397"/>
      <c r="M135" s="395"/>
      <c r="N135" s="395"/>
      <c r="O135" s="281"/>
      <c r="P135" s="281"/>
      <c r="Q135" s="137"/>
      <c r="R135" s="129"/>
      <c r="T135" s="1"/>
      <c r="U135" s="129"/>
      <c r="V135" s="1"/>
      <c r="W135" s="275"/>
      <c r="X135" s="1"/>
      <c r="Y135" s="1"/>
      <c r="Z135" s="1"/>
    </row>
    <row r="136" spans="1:26" x14ac:dyDescent="0.2">
      <c r="A136" s="281"/>
      <c r="B136" s="395"/>
      <c r="C136" s="395"/>
      <c r="D136" s="395"/>
      <c r="E136" s="395"/>
      <c r="F136" s="395"/>
      <c r="G136" s="395"/>
      <c r="H136" s="395"/>
      <c r="I136" s="395"/>
      <c r="J136" s="395"/>
      <c r="K136" s="395"/>
      <c r="L136" s="397"/>
      <c r="M136" s="395"/>
      <c r="N136" s="395"/>
      <c r="O136" s="281"/>
      <c r="P136" s="281"/>
      <c r="Q136" s="137"/>
      <c r="R136" s="129"/>
      <c r="T136" s="1"/>
      <c r="U136" s="129"/>
      <c r="V136" s="1"/>
      <c r="W136" s="275"/>
      <c r="X136" s="1"/>
      <c r="Y136" s="1"/>
      <c r="Z136" s="1"/>
    </row>
    <row r="137" spans="1:26" x14ac:dyDescent="0.2">
      <c r="A137" s="281"/>
      <c r="B137" s="395"/>
      <c r="C137" s="395"/>
      <c r="D137" s="395"/>
      <c r="E137" s="395"/>
      <c r="F137" s="395"/>
      <c r="G137" s="395"/>
      <c r="H137" s="395"/>
      <c r="I137" s="395"/>
      <c r="J137" s="395"/>
      <c r="K137" s="395"/>
      <c r="L137" s="397"/>
      <c r="M137" s="395"/>
      <c r="N137" s="395"/>
      <c r="O137" s="281"/>
      <c r="P137" s="281"/>
      <c r="Q137" s="137"/>
      <c r="R137" s="129"/>
      <c r="T137" s="1"/>
      <c r="U137" s="129"/>
      <c r="V137" s="1"/>
      <c r="W137" s="275"/>
      <c r="X137" s="1"/>
      <c r="Y137" s="1"/>
      <c r="Z137" s="1"/>
    </row>
    <row r="138" spans="1:26" x14ac:dyDescent="0.2">
      <c r="A138" s="281"/>
      <c r="B138" s="395"/>
      <c r="C138" s="395"/>
      <c r="D138" s="395"/>
      <c r="E138" s="395"/>
      <c r="F138" s="395"/>
      <c r="G138" s="395"/>
      <c r="H138" s="395"/>
      <c r="I138" s="395"/>
      <c r="J138" s="395"/>
      <c r="K138" s="395"/>
      <c r="L138" s="397"/>
      <c r="M138" s="395"/>
      <c r="N138" s="395"/>
      <c r="O138" s="281"/>
      <c r="P138" s="281"/>
      <c r="Q138" s="137"/>
      <c r="R138" s="129"/>
      <c r="T138" s="1"/>
      <c r="U138" s="129"/>
      <c r="V138" s="1"/>
      <c r="W138" s="275"/>
      <c r="X138" s="1"/>
      <c r="Y138" s="1"/>
      <c r="Z138" s="1"/>
    </row>
    <row r="139" spans="1:26" x14ac:dyDescent="0.2">
      <c r="A139" s="281"/>
      <c r="B139" s="395"/>
      <c r="C139" s="395"/>
      <c r="D139" s="395"/>
      <c r="E139" s="395"/>
      <c r="F139" s="395"/>
      <c r="G139" s="395"/>
      <c r="H139" s="395"/>
      <c r="I139" s="395"/>
      <c r="J139" s="395"/>
      <c r="K139" s="395"/>
      <c r="L139" s="397"/>
      <c r="M139" s="395"/>
      <c r="N139" s="395"/>
      <c r="O139" s="281"/>
      <c r="P139" s="281"/>
      <c r="Q139" s="137"/>
      <c r="R139" s="129"/>
      <c r="T139" s="1"/>
      <c r="U139" s="129"/>
      <c r="V139" s="1"/>
      <c r="W139" s="275"/>
      <c r="X139" s="1"/>
      <c r="Y139" s="1"/>
      <c r="Z139" s="1"/>
    </row>
    <row r="140" spans="1:26" x14ac:dyDescent="0.2">
      <c r="A140" s="281"/>
      <c r="B140" s="395"/>
      <c r="C140" s="395"/>
      <c r="D140" s="395"/>
      <c r="E140" s="395"/>
      <c r="F140" s="395"/>
      <c r="G140" s="395"/>
      <c r="H140" s="395"/>
      <c r="I140" s="395"/>
      <c r="J140" s="395"/>
      <c r="K140" s="395"/>
      <c r="L140" s="397"/>
      <c r="M140" s="395"/>
      <c r="N140" s="395"/>
      <c r="O140" s="281"/>
      <c r="P140" s="281"/>
      <c r="Q140" s="137"/>
      <c r="R140" s="129"/>
      <c r="T140" s="1"/>
      <c r="U140" s="129"/>
      <c r="V140" s="1"/>
      <c r="W140" s="275"/>
      <c r="X140" s="1"/>
      <c r="Y140" s="1"/>
      <c r="Z140" s="1"/>
    </row>
    <row r="141" spans="1:26" x14ac:dyDescent="0.2">
      <c r="A141" s="281"/>
      <c r="B141" s="395"/>
      <c r="C141" s="395"/>
      <c r="D141" s="395"/>
      <c r="E141" s="395"/>
      <c r="F141" s="395"/>
      <c r="G141" s="395"/>
      <c r="H141" s="395"/>
      <c r="I141" s="395"/>
      <c r="J141" s="395"/>
      <c r="K141" s="395"/>
      <c r="L141" s="397"/>
      <c r="M141" s="395"/>
      <c r="N141" s="395"/>
      <c r="O141" s="281"/>
      <c r="P141" s="281"/>
      <c r="Q141" s="137"/>
      <c r="R141" s="129"/>
      <c r="T141" s="1"/>
      <c r="U141" s="129"/>
      <c r="V141" s="1"/>
      <c r="W141" s="275"/>
      <c r="X141" s="1"/>
      <c r="Y141" s="1"/>
      <c r="Z141" s="1"/>
    </row>
    <row r="142" spans="1:26" x14ac:dyDescent="0.2">
      <c r="A142" s="281"/>
      <c r="B142" s="395"/>
      <c r="C142" s="395"/>
      <c r="D142" s="395"/>
      <c r="E142" s="395"/>
      <c r="F142" s="395"/>
      <c r="G142" s="395"/>
      <c r="H142" s="395"/>
      <c r="I142" s="395"/>
      <c r="J142" s="395"/>
      <c r="K142" s="395"/>
      <c r="L142" s="397"/>
      <c r="M142" s="395"/>
      <c r="N142" s="395"/>
      <c r="O142" s="281"/>
      <c r="P142" s="281"/>
      <c r="Q142" s="137"/>
      <c r="R142" s="129"/>
      <c r="T142" s="1"/>
      <c r="U142" s="129"/>
      <c r="V142" s="1"/>
      <c r="W142" s="275"/>
      <c r="X142" s="1"/>
      <c r="Y142" s="1"/>
      <c r="Z142" s="1"/>
    </row>
    <row r="143" spans="1:26" x14ac:dyDescent="0.2">
      <c r="A143" s="281"/>
      <c r="B143" s="395"/>
      <c r="C143" s="395"/>
      <c r="D143" s="395"/>
      <c r="E143" s="395"/>
      <c r="F143" s="395"/>
      <c r="G143" s="395"/>
      <c r="H143" s="395"/>
      <c r="I143" s="395"/>
      <c r="J143" s="395"/>
      <c r="K143" s="395"/>
      <c r="L143" s="397"/>
      <c r="M143" s="395"/>
      <c r="N143" s="395"/>
      <c r="O143" s="281"/>
      <c r="P143" s="281"/>
      <c r="Q143" s="137"/>
      <c r="R143" s="129"/>
      <c r="T143" s="1"/>
      <c r="U143" s="129"/>
      <c r="V143" s="1"/>
      <c r="W143" s="275"/>
      <c r="X143" s="1"/>
      <c r="Y143" s="1"/>
      <c r="Z143" s="1"/>
    </row>
    <row r="144" spans="1:26" x14ac:dyDescent="0.2">
      <c r="A144" s="281"/>
      <c r="B144" s="395"/>
      <c r="C144" s="395"/>
      <c r="D144" s="395"/>
      <c r="E144" s="395"/>
      <c r="F144" s="395"/>
      <c r="G144" s="395"/>
      <c r="H144" s="395"/>
      <c r="I144" s="395"/>
      <c r="J144" s="395"/>
      <c r="K144" s="395"/>
      <c r="L144" s="397"/>
      <c r="M144" s="395"/>
      <c r="N144" s="395"/>
      <c r="O144" s="281"/>
      <c r="P144" s="281"/>
      <c r="Q144" s="137"/>
      <c r="R144" s="129"/>
      <c r="T144" s="1"/>
      <c r="U144" s="129"/>
      <c r="V144" s="1"/>
      <c r="W144" s="275"/>
      <c r="X144" s="1"/>
      <c r="Y144" s="1"/>
      <c r="Z144" s="1"/>
    </row>
    <row r="145" spans="1:26" x14ac:dyDescent="0.2">
      <c r="A145" s="281"/>
      <c r="B145" s="395"/>
      <c r="C145" s="395"/>
      <c r="D145" s="395"/>
      <c r="E145" s="395"/>
      <c r="F145" s="395"/>
      <c r="G145" s="395"/>
      <c r="H145" s="395"/>
      <c r="I145" s="395"/>
      <c r="J145" s="395"/>
      <c r="K145" s="395"/>
      <c r="L145" s="397"/>
      <c r="M145" s="395"/>
      <c r="N145" s="395"/>
      <c r="O145" s="281"/>
      <c r="P145" s="281"/>
      <c r="Q145" s="137"/>
      <c r="R145" s="129"/>
      <c r="T145" s="1"/>
      <c r="U145" s="129"/>
      <c r="V145" s="1"/>
      <c r="W145" s="275"/>
      <c r="X145" s="1"/>
      <c r="Y145" s="1"/>
      <c r="Z145" s="1"/>
    </row>
    <row r="146" spans="1:26" x14ac:dyDescent="0.2">
      <c r="A146" s="281"/>
      <c r="B146" s="395"/>
      <c r="C146" s="395"/>
      <c r="D146" s="395"/>
      <c r="E146" s="395"/>
      <c r="F146" s="395"/>
      <c r="G146" s="395"/>
      <c r="H146" s="395"/>
      <c r="I146" s="395"/>
      <c r="J146" s="395"/>
      <c r="K146" s="395"/>
      <c r="L146" s="397"/>
      <c r="M146" s="395"/>
      <c r="N146" s="395"/>
      <c r="O146" s="281"/>
      <c r="P146" s="281"/>
      <c r="Q146" s="137"/>
      <c r="R146" s="129"/>
      <c r="T146" s="1"/>
      <c r="U146" s="129"/>
      <c r="V146" s="1"/>
      <c r="W146" s="275"/>
      <c r="X146" s="1"/>
      <c r="Y146" s="1"/>
      <c r="Z146" s="1"/>
    </row>
    <row r="147" spans="1:26" x14ac:dyDescent="0.2">
      <c r="A147" s="281"/>
      <c r="B147" s="395"/>
      <c r="C147" s="395"/>
      <c r="D147" s="395"/>
      <c r="E147" s="395"/>
      <c r="F147" s="395"/>
      <c r="G147" s="395"/>
      <c r="H147" s="395"/>
      <c r="I147" s="395"/>
      <c r="J147" s="395"/>
      <c r="K147" s="395"/>
      <c r="L147" s="397"/>
      <c r="M147" s="395"/>
      <c r="N147" s="395"/>
      <c r="O147" s="281"/>
      <c r="P147" s="281"/>
      <c r="Q147" s="137"/>
      <c r="R147" s="129"/>
      <c r="T147" s="1"/>
      <c r="U147" s="129"/>
      <c r="V147" s="1"/>
      <c r="W147" s="275"/>
      <c r="X147" s="1"/>
      <c r="Y147" s="1"/>
      <c r="Z147" s="1"/>
    </row>
    <row r="148" spans="1:26" x14ac:dyDescent="0.2">
      <c r="A148" s="281"/>
      <c r="B148" s="395"/>
      <c r="C148" s="395"/>
      <c r="D148" s="395"/>
      <c r="E148" s="395"/>
      <c r="F148" s="395"/>
      <c r="G148" s="395"/>
      <c r="H148" s="395"/>
      <c r="I148" s="395"/>
      <c r="J148" s="395"/>
      <c r="K148" s="395"/>
      <c r="L148" s="397"/>
      <c r="M148" s="395"/>
      <c r="N148" s="395"/>
      <c r="O148" s="281"/>
      <c r="P148" s="281"/>
      <c r="Q148" s="137"/>
      <c r="R148" s="284"/>
      <c r="T148" s="1"/>
      <c r="U148" s="129"/>
      <c r="V148" s="1"/>
      <c r="W148" s="275"/>
      <c r="X148" s="1"/>
      <c r="Y148" s="1"/>
      <c r="Z148" s="1"/>
    </row>
    <row r="149" spans="1:26" x14ac:dyDescent="0.2">
      <c r="A149" s="281"/>
      <c r="B149" s="395"/>
      <c r="C149" s="395"/>
      <c r="D149" s="395"/>
      <c r="E149" s="395"/>
      <c r="F149" s="395"/>
      <c r="G149" s="395"/>
      <c r="H149" s="395"/>
      <c r="I149" s="395"/>
      <c r="J149" s="395"/>
      <c r="K149" s="395"/>
      <c r="L149" s="397"/>
      <c r="M149" s="395"/>
      <c r="N149" s="395"/>
      <c r="O149" s="281"/>
      <c r="P149" s="281"/>
      <c r="Q149" s="137"/>
      <c r="R149" s="129"/>
      <c r="T149" s="1"/>
      <c r="U149" s="129"/>
      <c r="V149" s="1"/>
      <c r="W149" s="275"/>
      <c r="X149" s="1"/>
      <c r="Y149" s="1"/>
      <c r="Z149" s="1"/>
    </row>
    <row r="150" spans="1:26" x14ac:dyDescent="0.2">
      <c r="A150" s="281"/>
      <c r="B150" s="395"/>
      <c r="C150" s="395"/>
      <c r="D150" s="395"/>
      <c r="E150" s="395"/>
      <c r="F150" s="395"/>
      <c r="G150" s="395"/>
      <c r="H150" s="395"/>
      <c r="I150" s="395"/>
      <c r="J150" s="395"/>
      <c r="K150" s="395"/>
      <c r="L150" s="397"/>
      <c r="M150" s="395"/>
      <c r="N150" s="395"/>
      <c r="O150" s="281"/>
      <c r="P150" s="281"/>
      <c r="Q150" s="137"/>
      <c r="R150" s="129"/>
      <c r="T150" s="1"/>
      <c r="U150" s="129"/>
      <c r="V150" s="1"/>
      <c r="W150" s="275"/>
      <c r="X150" s="1"/>
      <c r="Y150" s="1"/>
      <c r="Z150" s="1"/>
    </row>
    <row r="151" spans="1:26" x14ac:dyDescent="0.2">
      <c r="A151" s="281"/>
      <c r="B151" s="395"/>
      <c r="C151" s="395"/>
      <c r="D151" s="395"/>
      <c r="E151" s="395"/>
      <c r="F151" s="395"/>
      <c r="G151" s="395"/>
      <c r="H151" s="395"/>
      <c r="I151" s="395"/>
      <c r="J151" s="395"/>
      <c r="K151" s="395"/>
      <c r="L151" s="397"/>
      <c r="M151" s="395"/>
      <c r="N151" s="395"/>
      <c r="O151" s="281"/>
      <c r="P151" s="281"/>
      <c r="Q151" s="137"/>
      <c r="R151" s="129"/>
      <c r="T151" s="1"/>
      <c r="U151" s="129"/>
      <c r="V151" s="1"/>
      <c r="W151" s="275"/>
      <c r="X151" s="1"/>
      <c r="Y151" s="1"/>
      <c r="Z151" s="1"/>
    </row>
    <row r="152" spans="1:26" x14ac:dyDescent="0.2">
      <c r="A152" s="281"/>
      <c r="B152" s="395"/>
      <c r="C152" s="395"/>
      <c r="D152" s="395"/>
      <c r="E152" s="395"/>
      <c r="F152" s="395"/>
      <c r="G152" s="395"/>
      <c r="H152" s="395"/>
      <c r="I152" s="395"/>
      <c r="J152" s="395"/>
      <c r="K152" s="395"/>
      <c r="L152" s="397"/>
      <c r="M152" s="395"/>
      <c r="N152" s="395"/>
      <c r="O152" s="281"/>
      <c r="P152" s="281"/>
      <c r="Q152" s="137"/>
      <c r="R152" s="129"/>
      <c r="T152" s="1"/>
      <c r="U152" s="129"/>
      <c r="V152" s="1"/>
      <c r="W152" s="275"/>
      <c r="X152" s="1"/>
      <c r="Y152" s="1"/>
      <c r="Z152" s="1"/>
    </row>
    <row r="153" spans="1:26" x14ac:dyDescent="0.2">
      <c r="A153" s="281"/>
      <c r="B153" s="395"/>
      <c r="C153" s="395"/>
      <c r="D153" s="395"/>
      <c r="E153" s="395"/>
      <c r="F153" s="395"/>
      <c r="G153" s="395"/>
      <c r="H153" s="395"/>
      <c r="I153" s="395"/>
      <c r="J153" s="395"/>
      <c r="K153" s="395"/>
      <c r="L153" s="397"/>
      <c r="M153" s="395"/>
      <c r="N153" s="395"/>
      <c r="O153" s="281"/>
      <c r="P153" s="281"/>
      <c r="Q153" s="137"/>
      <c r="R153" s="129"/>
      <c r="T153" s="1"/>
      <c r="U153" s="129"/>
      <c r="V153" s="1"/>
      <c r="W153" s="275"/>
      <c r="X153" s="1"/>
      <c r="Y153" s="1"/>
      <c r="Z153" s="1"/>
    </row>
    <row r="154" spans="1:26" x14ac:dyDescent="0.2">
      <c r="A154" s="281"/>
      <c r="B154" s="395"/>
      <c r="C154" s="395"/>
      <c r="D154" s="395"/>
      <c r="E154" s="395"/>
      <c r="F154" s="395"/>
      <c r="G154" s="395"/>
      <c r="H154" s="395"/>
      <c r="I154" s="395"/>
      <c r="J154" s="395"/>
      <c r="K154" s="395"/>
      <c r="L154" s="397"/>
      <c r="M154" s="395"/>
      <c r="N154" s="395"/>
      <c r="O154" s="281"/>
      <c r="P154" s="281"/>
      <c r="Q154" s="137"/>
      <c r="R154" s="129"/>
      <c r="T154" s="1"/>
      <c r="U154" s="129"/>
      <c r="V154" s="1"/>
      <c r="W154" s="275"/>
      <c r="X154" s="1"/>
      <c r="Y154" s="1"/>
      <c r="Z154" s="1"/>
    </row>
    <row r="155" spans="1:26" x14ac:dyDescent="0.2">
      <c r="A155" s="281"/>
      <c r="B155" s="395"/>
      <c r="C155" s="395"/>
      <c r="D155" s="395"/>
      <c r="E155" s="395"/>
      <c r="F155" s="395"/>
      <c r="G155" s="395"/>
      <c r="H155" s="395"/>
      <c r="I155" s="395"/>
      <c r="J155" s="395"/>
      <c r="K155" s="395"/>
      <c r="L155" s="397"/>
      <c r="M155" s="395"/>
      <c r="N155" s="395"/>
      <c r="O155" s="281"/>
      <c r="P155" s="281"/>
      <c r="Q155" s="137"/>
      <c r="R155" s="129"/>
      <c r="T155" s="1"/>
      <c r="U155" s="129"/>
      <c r="V155" s="1"/>
      <c r="W155" s="275"/>
      <c r="X155" s="1"/>
      <c r="Y155" s="1"/>
      <c r="Z155" s="1"/>
    </row>
    <row r="156" spans="1:26" x14ac:dyDescent="0.2">
      <c r="A156" s="281"/>
      <c r="B156" s="395"/>
      <c r="C156" s="395"/>
      <c r="D156" s="395"/>
      <c r="E156" s="395"/>
      <c r="F156" s="395"/>
      <c r="G156" s="395"/>
      <c r="H156" s="395"/>
      <c r="I156" s="395"/>
      <c r="J156" s="395"/>
      <c r="K156" s="395"/>
      <c r="L156" s="397"/>
      <c r="M156" s="395"/>
      <c r="N156" s="395"/>
      <c r="O156" s="281"/>
      <c r="P156" s="281"/>
      <c r="Q156" s="137"/>
      <c r="R156" s="129"/>
      <c r="T156" s="1"/>
      <c r="U156" s="129"/>
      <c r="V156" s="1"/>
      <c r="W156" s="275"/>
      <c r="X156" s="1"/>
      <c r="Y156" s="1"/>
      <c r="Z156" s="1"/>
    </row>
    <row r="157" spans="1:26" x14ac:dyDescent="0.2">
      <c r="A157" s="281"/>
      <c r="B157" s="395"/>
      <c r="C157" s="395"/>
      <c r="D157" s="395"/>
      <c r="E157" s="395"/>
      <c r="F157" s="395"/>
      <c r="G157" s="395"/>
      <c r="H157" s="395"/>
      <c r="I157" s="395"/>
      <c r="J157" s="395"/>
      <c r="K157" s="395"/>
      <c r="L157" s="397"/>
      <c r="M157" s="395"/>
      <c r="N157" s="395"/>
      <c r="O157" s="281"/>
      <c r="P157" s="281"/>
      <c r="Q157" s="137"/>
      <c r="R157" s="129"/>
      <c r="T157" s="1"/>
      <c r="U157" s="129"/>
      <c r="V157" s="1"/>
      <c r="W157" s="275"/>
      <c r="X157" s="1"/>
      <c r="Y157" s="1"/>
      <c r="Z157" s="1"/>
    </row>
    <row r="158" spans="1:26" x14ac:dyDescent="0.2">
      <c r="A158" s="281"/>
      <c r="B158" s="395"/>
      <c r="C158" s="395"/>
      <c r="D158" s="395"/>
      <c r="E158" s="395"/>
      <c r="F158" s="395"/>
      <c r="G158" s="395"/>
      <c r="H158" s="395"/>
      <c r="I158" s="395"/>
      <c r="J158" s="395"/>
      <c r="K158" s="395"/>
      <c r="L158" s="397"/>
      <c r="M158" s="395"/>
      <c r="N158" s="395"/>
      <c r="O158" s="281"/>
      <c r="P158" s="281"/>
      <c r="Q158" s="137"/>
      <c r="R158" s="129"/>
      <c r="T158" s="1"/>
      <c r="U158" s="129"/>
      <c r="V158" s="1"/>
      <c r="W158" s="275"/>
      <c r="X158" s="1"/>
      <c r="Y158" s="1"/>
      <c r="Z158" s="1"/>
    </row>
    <row r="159" spans="1:26" x14ac:dyDescent="0.2">
      <c r="A159" s="281"/>
      <c r="B159" s="395"/>
      <c r="C159" s="395"/>
      <c r="D159" s="395"/>
      <c r="E159" s="395"/>
      <c r="F159" s="395"/>
      <c r="G159" s="395"/>
      <c r="H159" s="395"/>
      <c r="I159" s="395"/>
      <c r="J159" s="395"/>
      <c r="K159" s="395"/>
      <c r="L159" s="397"/>
      <c r="M159" s="395"/>
      <c r="N159" s="395"/>
      <c r="O159" s="281"/>
      <c r="P159" s="281"/>
      <c r="Q159" s="137"/>
      <c r="R159" s="129"/>
      <c r="T159" s="1"/>
      <c r="U159" s="129"/>
      <c r="V159" s="1"/>
      <c r="W159" s="275"/>
      <c r="X159" s="1"/>
      <c r="Y159" s="1"/>
      <c r="Z159" s="1"/>
    </row>
    <row r="160" spans="1:26" x14ac:dyDescent="0.2">
      <c r="A160" s="281"/>
      <c r="B160" s="395"/>
      <c r="C160" s="395"/>
      <c r="D160" s="395"/>
      <c r="E160" s="395"/>
      <c r="F160" s="395"/>
      <c r="G160" s="395"/>
      <c r="H160" s="395"/>
      <c r="I160" s="395"/>
      <c r="J160" s="395"/>
      <c r="K160" s="395"/>
      <c r="L160" s="397"/>
      <c r="M160" s="395"/>
      <c r="N160" s="395"/>
      <c r="O160" s="281"/>
      <c r="P160" s="281"/>
      <c r="Q160" s="137"/>
      <c r="R160" s="129"/>
      <c r="T160" s="1"/>
      <c r="U160" s="129"/>
      <c r="V160" s="1"/>
      <c r="W160" s="275"/>
      <c r="X160" s="1"/>
      <c r="Y160" s="1"/>
      <c r="Z160" s="1"/>
    </row>
    <row r="161" spans="1:26" x14ac:dyDescent="0.2">
      <c r="A161" s="281"/>
      <c r="B161" s="395"/>
      <c r="C161" s="395"/>
      <c r="D161" s="395"/>
      <c r="E161" s="395"/>
      <c r="F161" s="395"/>
      <c r="G161" s="395"/>
      <c r="H161" s="395"/>
      <c r="I161" s="395"/>
      <c r="J161" s="395"/>
      <c r="K161" s="395"/>
      <c r="L161" s="397"/>
      <c r="M161" s="395"/>
      <c r="N161" s="395"/>
      <c r="O161" s="281"/>
      <c r="P161" s="281"/>
      <c r="Q161" s="137"/>
      <c r="R161" s="129"/>
      <c r="T161" s="1"/>
      <c r="U161" s="129"/>
      <c r="V161" s="1"/>
      <c r="W161" s="275"/>
      <c r="X161" s="1"/>
      <c r="Y161" s="1"/>
      <c r="Z161" s="1"/>
    </row>
    <row r="162" spans="1:26" x14ac:dyDescent="0.2">
      <c r="A162" s="281"/>
      <c r="B162" s="395"/>
      <c r="C162" s="395"/>
      <c r="D162" s="395"/>
      <c r="E162" s="395"/>
      <c r="F162" s="395"/>
      <c r="G162" s="395"/>
      <c r="H162" s="395"/>
      <c r="I162" s="395"/>
      <c r="J162" s="395"/>
      <c r="K162" s="395"/>
      <c r="L162" s="397"/>
      <c r="M162" s="395"/>
      <c r="N162" s="395"/>
      <c r="O162" s="281"/>
      <c r="P162" s="281"/>
      <c r="Q162" s="137"/>
      <c r="R162" s="129"/>
      <c r="T162" s="1"/>
      <c r="U162" s="129"/>
      <c r="V162" s="1"/>
      <c r="W162" s="275"/>
      <c r="X162" s="1"/>
      <c r="Y162" s="1"/>
      <c r="Z162" s="1"/>
    </row>
    <row r="163" spans="1:26" x14ac:dyDescent="0.2">
      <c r="A163" s="281"/>
      <c r="B163" s="395"/>
      <c r="C163" s="395"/>
      <c r="D163" s="395"/>
      <c r="E163" s="395"/>
      <c r="F163" s="395"/>
      <c r="G163" s="395"/>
      <c r="H163" s="395"/>
      <c r="I163" s="395"/>
      <c r="J163" s="395"/>
      <c r="K163" s="395"/>
      <c r="L163" s="397"/>
      <c r="M163" s="395"/>
      <c r="N163" s="395"/>
      <c r="O163" s="281"/>
      <c r="P163" s="281"/>
      <c r="Q163" s="137"/>
      <c r="R163" s="129"/>
      <c r="T163" s="1"/>
      <c r="U163" s="129"/>
      <c r="V163" s="1"/>
      <c r="W163" s="275"/>
      <c r="X163" s="1"/>
      <c r="Y163" s="1"/>
      <c r="Z163" s="1"/>
    </row>
    <row r="164" spans="1:26" x14ac:dyDescent="0.2">
      <c r="A164" s="281"/>
      <c r="B164" s="395"/>
      <c r="C164" s="395"/>
      <c r="D164" s="395"/>
      <c r="E164" s="395"/>
      <c r="F164" s="395"/>
      <c r="G164" s="395"/>
      <c r="H164" s="395"/>
      <c r="I164" s="395"/>
      <c r="J164" s="395"/>
      <c r="K164" s="395"/>
      <c r="L164" s="397"/>
      <c r="M164" s="395"/>
      <c r="N164" s="395"/>
      <c r="O164" s="281"/>
      <c r="P164" s="281"/>
      <c r="Q164" s="137"/>
      <c r="R164" s="129"/>
      <c r="T164" s="1"/>
      <c r="U164" s="129"/>
      <c r="V164" s="1"/>
      <c r="W164" s="275"/>
      <c r="X164" s="1"/>
      <c r="Y164" s="1"/>
      <c r="Z164" s="1"/>
    </row>
    <row r="165" spans="1:26" x14ac:dyDescent="0.2">
      <c r="A165" s="281"/>
      <c r="B165" s="395"/>
      <c r="C165" s="395"/>
      <c r="D165" s="395"/>
      <c r="E165" s="395"/>
      <c r="F165" s="395"/>
      <c r="G165" s="395"/>
      <c r="H165" s="395"/>
      <c r="I165" s="395"/>
      <c r="J165" s="395"/>
      <c r="K165" s="395"/>
      <c r="L165" s="397"/>
      <c r="M165" s="395"/>
      <c r="N165" s="395"/>
      <c r="O165" s="281"/>
      <c r="P165" s="281"/>
      <c r="Q165" s="137"/>
      <c r="R165" s="129"/>
      <c r="T165" s="1"/>
      <c r="U165" s="129"/>
      <c r="V165" s="1"/>
      <c r="W165" s="275"/>
      <c r="X165" s="1"/>
      <c r="Y165" s="1"/>
      <c r="Z165" s="1"/>
    </row>
    <row r="166" spans="1:26" x14ac:dyDescent="0.2">
      <c r="A166" s="281"/>
      <c r="B166" s="395"/>
      <c r="C166" s="395"/>
      <c r="D166" s="395"/>
      <c r="E166" s="395"/>
      <c r="F166" s="395"/>
      <c r="G166" s="395"/>
      <c r="H166" s="395"/>
      <c r="I166" s="395"/>
      <c r="J166" s="395"/>
      <c r="K166" s="395"/>
      <c r="L166" s="397"/>
      <c r="M166" s="395"/>
      <c r="N166" s="395"/>
      <c r="O166" s="281"/>
      <c r="P166" s="281"/>
      <c r="Q166" s="137"/>
      <c r="R166" s="129"/>
      <c r="T166" s="1"/>
      <c r="U166" s="129"/>
      <c r="V166" s="1"/>
      <c r="W166" s="275"/>
      <c r="X166" s="1"/>
      <c r="Y166" s="1"/>
      <c r="Z166" s="1"/>
    </row>
    <row r="167" spans="1:26" x14ac:dyDescent="0.2">
      <c r="A167" s="281"/>
      <c r="B167" s="395"/>
      <c r="C167" s="395"/>
      <c r="D167" s="395"/>
      <c r="E167" s="395"/>
      <c r="F167" s="395"/>
      <c r="G167" s="395"/>
      <c r="H167" s="395"/>
      <c r="I167" s="395"/>
      <c r="J167" s="395"/>
      <c r="K167" s="395"/>
      <c r="L167" s="397"/>
      <c r="M167" s="395"/>
      <c r="N167" s="395"/>
      <c r="O167" s="281"/>
      <c r="P167" s="281"/>
      <c r="Q167" s="137"/>
      <c r="R167" s="129"/>
      <c r="T167" s="1"/>
      <c r="U167" s="129"/>
      <c r="V167" s="1"/>
      <c r="W167" s="275"/>
      <c r="X167" s="1"/>
      <c r="Y167" s="1"/>
      <c r="Z167" s="1"/>
    </row>
    <row r="168" spans="1:26" x14ac:dyDescent="0.2">
      <c r="A168" s="281"/>
      <c r="B168" s="395"/>
      <c r="C168" s="395"/>
      <c r="D168" s="395"/>
      <c r="E168" s="395"/>
      <c r="F168" s="395"/>
      <c r="G168" s="395"/>
      <c r="H168" s="395"/>
      <c r="I168" s="395"/>
      <c r="J168" s="395"/>
      <c r="K168" s="395"/>
      <c r="L168" s="397"/>
      <c r="M168" s="395"/>
      <c r="N168" s="395"/>
      <c r="O168" s="281"/>
      <c r="P168" s="281"/>
      <c r="Q168" s="137"/>
      <c r="R168" s="129"/>
      <c r="T168" s="1"/>
      <c r="U168" s="129"/>
      <c r="V168" s="1"/>
      <c r="W168" s="275"/>
      <c r="X168" s="1"/>
      <c r="Y168" s="1"/>
      <c r="Z168" s="1"/>
    </row>
    <row r="169" spans="1:26" x14ac:dyDescent="0.2">
      <c r="A169" s="281"/>
      <c r="B169" s="395"/>
      <c r="C169" s="395"/>
      <c r="D169" s="395"/>
      <c r="E169" s="395"/>
      <c r="F169" s="395"/>
      <c r="G169" s="395"/>
      <c r="H169" s="395"/>
      <c r="I169" s="395"/>
      <c r="J169" s="395"/>
      <c r="K169" s="395"/>
      <c r="L169" s="397"/>
      <c r="M169" s="395"/>
      <c r="N169" s="395"/>
      <c r="O169" s="281"/>
      <c r="P169" s="281"/>
      <c r="Q169" s="137"/>
      <c r="R169" s="129"/>
      <c r="T169" s="1"/>
      <c r="U169" s="129"/>
      <c r="V169" s="1"/>
      <c r="W169" s="275"/>
      <c r="X169" s="1"/>
      <c r="Y169" s="1"/>
      <c r="Z169" s="1"/>
    </row>
    <row r="170" spans="1:26" x14ac:dyDescent="0.2">
      <c r="A170" s="281"/>
      <c r="B170" s="395"/>
      <c r="C170" s="395"/>
      <c r="D170" s="395"/>
      <c r="E170" s="395"/>
      <c r="F170" s="395"/>
      <c r="G170" s="395"/>
      <c r="H170" s="395"/>
      <c r="I170" s="395"/>
      <c r="J170" s="395"/>
      <c r="K170" s="395"/>
      <c r="L170" s="397"/>
      <c r="M170" s="395"/>
      <c r="N170" s="395"/>
      <c r="O170" s="281"/>
      <c r="P170" s="281"/>
      <c r="Q170" s="137"/>
      <c r="R170" s="129"/>
      <c r="T170" s="1"/>
      <c r="U170" s="129"/>
      <c r="V170" s="1"/>
      <c r="W170" s="275"/>
      <c r="X170" s="1"/>
      <c r="Y170" s="1"/>
      <c r="Z170" s="1"/>
    </row>
    <row r="171" spans="1:26" x14ac:dyDescent="0.2">
      <c r="A171" s="281"/>
      <c r="B171" s="395"/>
      <c r="C171" s="395"/>
      <c r="D171" s="395"/>
      <c r="E171" s="395"/>
      <c r="F171" s="395"/>
      <c r="G171" s="395"/>
      <c r="H171" s="395"/>
      <c r="I171" s="395"/>
      <c r="J171" s="395"/>
      <c r="K171" s="395"/>
      <c r="L171" s="397"/>
      <c r="M171" s="395"/>
      <c r="N171" s="395"/>
      <c r="O171" s="281"/>
      <c r="P171" s="281"/>
      <c r="Q171" s="137"/>
      <c r="R171" s="129"/>
      <c r="T171" s="1"/>
      <c r="U171" s="129"/>
      <c r="V171" s="1"/>
      <c r="W171" s="275"/>
      <c r="X171" s="1"/>
      <c r="Y171" s="1"/>
      <c r="Z171" s="1"/>
    </row>
    <row r="172" spans="1:26" x14ac:dyDescent="0.2">
      <c r="A172" s="281"/>
      <c r="B172" s="395"/>
      <c r="C172" s="395"/>
      <c r="D172" s="395"/>
      <c r="E172" s="395"/>
      <c r="F172" s="395"/>
      <c r="G172" s="395"/>
      <c r="H172" s="395"/>
      <c r="I172" s="395"/>
      <c r="J172" s="395"/>
      <c r="K172" s="395"/>
      <c r="L172" s="397"/>
      <c r="M172" s="395"/>
      <c r="N172" s="395"/>
      <c r="O172" s="281"/>
      <c r="P172" s="281"/>
      <c r="Q172" s="137"/>
      <c r="R172" s="129"/>
      <c r="T172" s="1"/>
      <c r="U172" s="129"/>
      <c r="V172" s="1"/>
      <c r="W172" s="275"/>
      <c r="X172" s="1"/>
      <c r="Y172" s="1"/>
      <c r="Z172" s="1"/>
    </row>
    <row r="173" spans="1:26" x14ac:dyDescent="0.2">
      <c r="A173" s="281"/>
      <c r="B173" s="395"/>
      <c r="C173" s="395"/>
      <c r="D173" s="395"/>
      <c r="E173" s="395"/>
      <c r="F173" s="395"/>
      <c r="G173" s="395"/>
      <c r="H173" s="395"/>
      <c r="I173" s="395"/>
      <c r="J173" s="395"/>
      <c r="K173" s="395"/>
      <c r="L173" s="397"/>
      <c r="M173" s="395"/>
      <c r="N173" s="395"/>
      <c r="O173" s="281"/>
      <c r="P173" s="281"/>
      <c r="Q173" s="137"/>
      <c r="R173" s="129"/>
      <c r="T173" s="1"/>
      <c r="U173" s="129"/>
      <c r="V173" s="1"/>
      <c r="W173" s="275"/>
      <c r="X173" s="1"/>
      <c r="Y173" s="1"/>
      <c r="Z173" s="1"/>
    </row>
    <row r="174" spans="1:26" x14ac:dyDescent="0.2">
      <c r="A174" s="281"/>
      <c r="B174" s="395"/>
      <c r="C174" s="395"/>
      <c r="D174" s="395"/>
      <c r="E174" s="395"/>
      <c r="F174" s="395"/>
      <c r="G174" s="395"/>
      <c r="H174" s="395"/>
      <c r="I174" s="395"/>
      <c r="J174" s="395"/>
      <c r="K174" s="395"/>
      <c r="L174" s="397"/>
      <c r="M174" s="395"/>
      <c r="N174" s="395"/>
      <c r="O174" s="281"/>
      <c r="P174" s="281"/>
      <c r="Q174" s="137"/>
      <c r="R174" s="129"/>
      <c r="T174" s="1"/>
      <c r="U174" s="129"/>
      <c r="V174" s="1"/>
      <c r="W174" s="275"/>
      <c r="X174" s="1"/>
      <c r="Y174" s="1"/>
      <c r="Z174" s="1"/>
    </row>
    <row r="175" spans="1:26" x14ac:dyDescent="0.2">
      <c r="A175" s="281"/>
      <c r="B175" s="395"/>
      <c r="C175" s="395"/>
      <c r="D175" s="395"/>
      <c r="E175" s="395"/>
      <c r="F175" s="395"/>
      <c r="G175" s="395"/>
      <c r="H175" s="395"/>
      <c r="I175" s="395"/>
      <c r="J175" s="395"/>
      <c r="K175" s="395"/>
      <c r="L175" s="397"/>
      <c r="M175" s="395"/>
      <c r="N175" s="395"/>
      <c r="O175" s="281"/>
      <c r="P175" s="281"/>
      <c r="Q175" s="137"/>
      <c r="R175" s="129"/>
      <c r="T175" s="1"/>
      <c r="U175" s="129"/>
      <c r="V175" s="1"/>
      <c r="W175" s="275"/>
      <c r="X175" s="1"/>
      <c r="Y175" s="1"/>
      <c r="Z175" s="1"/>
    </row>
    <row r="176" spans="1:26" x14ac:dyDescent="0.2">
      <c r="A176" s="281"/>
      <c r="B176" s="395"/>
      <c r="C176" s="395"/>
      <c r="D176" s="395"/>
      <c r="E176" s="395"/>
      <c r="F176" s="395"/>
      <c r="G176" s="395"/>
      <c r="H176" s="395"/>
      <c r="I176" s="395"/>
      <c r="J176" s="395"/>
      <c r="K176" s="395"/>
      <c r="L176" s="397"/>
      <c r="M176" s="395"/>
      <c r="N176" s="395"/>
      <c r="O176" s="281"/>
      <c r="P176" s="281"/>
      <c r="Q176" s="137"/>
      <c r="R176" s="129"/>
      <c r="T176" s="1"/>
      <c r="U176" s="129"/>
      <c r="V176" s="1"/>
      <c r="W176" s="275"/>
      <c r="X176" s="1"/>
      <c r="Y176" s="1"/>
      <c r="Z176" s="1"/>
    </row>
    <row r="177" spans="1:26" x14ac:dyDescent="0.2">
      <c r="A177" s="281"/>
      <c r="B177" s="395"/>
      <c r="C177" s="395"/>
      <c r="D177" s="395"/>
      <c r="E177" s="395"/>
      <c r="F177" s="395"/>
      <c r="G177" s="395"/>
      <c r="H177" s="395"/>
      <c r="I177" s="395"/>
      <c r="J177" s="395"/>
      <c r="K177" s="395"/>
      <c r="L177" s="397"/>
      <c r="M177" s="395"/>
      <c r="N177" s="395"/>
      <c r="O177" s="281"/>
      <c r="P177" s="281"/>
      <c r="Q177" s="137"/>
      <c r="R177" s="129"/>
      <c r="T177" s="1"/>
      <c r="U177" s="129"/>
      <c r="V177" s="1"/>
      <c r="W177" s="275"/>
      <c r="X177" s="1"/>
      <c r="Y177" s="1"/>
      <c r="Z177" s="1"/>
    </row>
    <row r="178" spans="1:26" x14ac:dyDescent="0.2">
      <c r="A178" s="281"/>
      <c r="B178" s="395"/>
      <c r="C178" s="395"/>
      <c r="D178" s="395"/>
      <c r="E178" s="395"/>
      <c r="F178" s="395"/>
      <c r="G178" s="395"/>
      <c r="H178" s="395"/>
      <c r="I178" s="395"/>
      <c r="J178" s="395"/>
      <c r="K178" s="395"/>
      <c r="L178" s="397"/>
      <c r="M178" s="395"/>
      <c r="N178" s="395"/>
      <c r="O178" s="281"/>
      <c r="P178" s="281"/>
      <c r="Q178" s="137"/>
      <c r="R178" s="129"/>
      <c r="T178" s="1"/>
      <c r="U178" s="129"/>
      <c r="V178" s="1"/>
      <c r="W178" s="275"/>
      <c r="X178" s="1"/>
      <c r="Y178" s="1"/>
      <c r="Z178" s="1"/>
    </row>
    <row r="179" spans="1:26" x14ac:dyDescent="0.2">
      <c r="A179" s="281"/>
      <c r="B179" s="395"/>
      <c r="C179" s="395"/>
      <c r="D179" s="395"/>
      <c r="E179" s="395"/>
      <c r="F179" s="395"/>
      <c r="G179" s="395"/>
      <c r="H179" s="395"/>
      <c r="I179" s="395"/>
      <c r="J179" s="395"/>
      <c r="K179" s="395"/>
      <c r="L179" s="397"/>
      <c r="M179" s="395"/>
      <c r="N179" s="395"/>
      <c r="O179" s="281"/>
      <c r="P179" s="281"/>
      <c r="Q179" s="137"/>
      <c r="R179" s="129"/>
      <c r="T179" s="1"/>
      <c r="U179" s="129"/>
      <c r="V179" s="1"/>
      <c r="W179" s="275"/>
      <c r="X179" s="1"/>
      <c r="Y179" s="1"/>
      <c r="Z179" s="1"/>
    </row>
    <row r="180" spans="1:26" x14ac:dyDescent="0.2">
      <c r="A180" s="281"/>
      <c r="B180" s="395"/>
      <c r="C180" s="395"/>
      <c r="D180" s="395"/>
      <c r="E180" s="395"/>
      <c r="F180" s="395"/>
      <c r="G180" s="395"/>
      <c r="H180" s="395"/>
      <c r="I180" s="395"/>
      <c r="J180" s="395"/>
      <c r="K180" s="395"/>
      <c r="L180" s="397"/>
      <c r="M180" s="395"/>
      <c r="N180" s="395"/>
      <c r="O180" s="281"/>
      <c r="P180" s="281"/>
      <c r="Q180" s="137"/>
      <c r="R180" s="129"/>
      <c r="T180" s="1"/>
      <c r="U180" s="129"/>
      <c r="V180" s="1"/>
      <c r="W180" s="275"/>
      <c r="X180" s="1"/>
      <c r="Y180" s="1"/>
      <c r="Z180" s="1"/>
    </row>
    <row r="181" spans="1:26" x14ac:dyDescent="0.2">
      <c r="A181" s="281"/>
      <c r="B181" s="395"/>
      <c r="C181" s="395"/>
      <c r="D181" s="395"/>
      <c r="E181" s="395"/>
      <c r="F181" s="395"/>
      <c r="G181" s="395"/>
      <c r="H181" s="395"/>
      <c r="I181" s="395"/>
      <c r="J181" s="395"/>
      <c r="K181" s="395"/>
      <c r="L181" s="397"/>
      <c r="M181" s="395"/>
      <c r="N181" s="395"/>
      <c r="O181" s="281"/>
      <c r="P181" s="281"/>
      <c r="Q181" s="137"/>
      <c r="R181" s="129"/>
      <c r="T181" s="1"/>
      <c r="U181" s="129"/>
      <c r="V181" s="1"/>
      <c r="W181" s="275"/>
      <c r="X181" s="1"/>
      <c r="Y181" s="1"/>
      <c r="Z181" s="1"/>
    </row>
    <row r="182" spans="1:26" x14ac:dyDescent="0.2">
      <c r="A182" s="281"/>
      <c r="B182" s="395"/>
      <c r="C182" s="395"/>
      <c r="D182" s="395"/>
      <c r="E182" s="395"/>
      <c r="F182" s="395"/>
      <c r="G182" s="395"/>
      <c r="H182" s="395"/>
      <c r="I182" s="395"/>
      <c r="J182" s="395"/>
      <c r="K182" s="395"/>
      <c r="L182" s="397"/>
      <c r="M182" s="395"/>
      <c r="N182" s="395"/>
      <c r="O182" s="281"/>
      <c r="P182" s="281"/>
      <c r="Q182" s="137"/>
      <c r="R182" s="129"/>
      <c r="T182" s="1"/>
      <c r="U182" s="129"/>
      <c r="V182" s="1"/>
      <c r="W182" s="275"/>
      <c r="X182" s="1"/>
      <c r="Y182" s="1"/>
      <c r="Z182" s="1"/>
    </row>
    <row r="183" spans="1:26" x14ac:dyDescent="0.2">
      <c r="A183" s="281"/>
      <c r="B183" s="395"/>
      <c r="C183" s="395"/>
      <c r="D183" s="395"/>
      <c r="E183" s="395"/>
      <c r="F183" s="395"/>
      <c r="G183" s="395"/>
      <c r="H183" s="395"/>
      <c r="I183" s="395"/>
      <c r="J183" s="395"/>
      <c r="K183" s="395"/>
      <c r="L183" s="397"/>
      <c r="M183" s="395"/>
      <c r="N183" s="395"/>
      <c r="O183" s="281"/>
      <c r="P183" s="281"/>
      <c r="Q183" s="137"/>
      <c r="R183" s="129"/>
      <c r="T183" s="1"/>
      <c r="U183" s="129"/>
      <c r="V183" s="1"/>
      <c r="W183" s="275"/>
      <c r="X183" s="1"/>
      <c r="Y183" s="1"/>
      <c r="Z183" s="1"/>
    </row>
    <row r="184" spans="1:26" x14ac:dyDescent="0.2">
      <c r="A184" s="281"/>
      <c r="B184" s="395"/>
      <c r="C184" s="395"/>
      <c r="D184" s="395"/>
      <c r="E184" s="395"/>
      <c r="F184" s="395"/>
      <c r="G184" s="395"/>
      <c r="H184" s="395"/>
      <c r="I184" s="395"/>
      <c r="J184" s="395"/>
      <c r="K184" s="395"/>
      <c r="L184" s="397"/>
      <c r="M184" s="395"/>
      <c r="N184" s="395"/>
      <c r="O184" s="281"/>
      <c r="P184" s="281"/>
      <c r="Q184" s="137"/>
      <c r="R184" s="129"/>
      <c r="T184" s="1"/>
      <c r="U184" s="129"/>
      <c r="V184" s="1"/>
      <c r="W184" s="275"/>
      <c r="X184" s="1"/>
      <c r="Y184" s="1"/>
      <c r="Z184" s="1"/>
    </row>
    <row r="185" spans="1:26" x14ac:dyDescent="0.2">
      <c r="A185" s="281"/>
      <c r="B185" s="395"/>
      <c r="C185" s="395"/>
      <c r="D185" s="395"/>
      <c r="E185" s="395"/>
      <c r="F185" s="395"/>
      <c r="G185" s="395"/>
      <c r="H185" s="395"/>
      <c r="I185" s="395"/>
      <c r="J185" s="395"/>
      <c r="K185" s="395"/>
      <c r="L185" s="397"/>
      <c r="M185" s="395"/>
      <c r="N185" s="395"/>
      <c r="O185" s="281"/>
      <c r="P185" s="281"/>
      <c r="Q185" s="137"/>
      <c r="R185" s="129"/>
      <c r="T185" s="1"/>
      <c r="U185" s="129"/>
      <c r="V185" s="1"/>
      <c r="W185" s="275"/>
      <c r="X185" s="1"/>
      <c r="Y185" s="1"/>
      <c r="Z185" s="1"/>
    </row>
    <row r="186" spans="1:26" x14ac:dyDescent="0.2">
      <c r="A186" s="281"/>
      <c r="B186" s="395"/>
      <c r="C186" s="395"/>
      <c r="D186" s="395"/>
      <c r="E186" s="395"/>
      <c r="F186" s="395"/>
      <c r="G186" s="395"/>
      <c r="H186" s="395"/>
      <c r="I186" s="395"/>
      <c r="J186" s="395"/>
      <c r="K186" s="395"/>
      <c r="L186" s="397"/>
      <c r="M186" s="395"/>
      <c r="N186" s="395"/>
      <c r="O186" s="281"/>
      <c r="P186" s="281"/>
      <c r="Q186" s="137"/>
      <c r="R186" s="129"/>
      <c r="T186" s="1"/>
      <c r="U186" s="129"/>
      <c r="V186" s="1"/>
      <c r="W186" s="275"/>
      <c r="X186" s="1"/>
      <c r="Y186" s="1"/>
      <c r="Z186" s="1"/>
    </row>
    <row r="187" spans="1:26" x14ac:dyDescent="0.2">
      <c r="A187" s="281"/>
      <c r="B187" s="395"/>
      <c r="C187" s="395"/>
      <c r="D187" s="395"/>
      <c r="E187" s="395"/>
      <c r="F187" s="395"/>
      <c r="G187" s="395"/>
      <c r="H187" s="395"/>
      <c r="I187" s="395"/>
      <c r="J187" s="395"/>
      <c r="K187" s="395"/>
      <c r="L187" s="397"/>
      <c r="M187" s="395"/>
      <c r="N187" s="395"/>
      <c r="O187" s="281"/>
      <c r="P187" s="281"/>
      <c r="Q187" s="137"/>
      <c r="R187" s="284"/>
      <c r="T187" s="1"/>
      <c r="U187" s="129"/>
      <c r="V187" s="1"/>
      <c r="W187" s="275"/>
      <c r="X187" s="1"/>
      <c r="Y187" s="1"/>
      <c r="Z187" s="1"/>
    </row>
    <row r="188" spans="1:26" x14ac:dyDescent="0.2">
      <c r="A188" s="281"/>
      <c r="B188" s="395"/>
      <c r="C188" s="395"/>
      <c r="D188" s="395"/>
      <c r="E188" s="395"/>
      <c r="F188" s="395"/>
      <c r="G188" s="395"/>
      <c r="H188" s="395"/>
      <c r="I188" s="395"/>
      <c r="J188" s="395"/>
      <c r="K188" s="395"/>
      <c r="L188" s="397"/>
      <c r="M188" s="395"/>
      <c r="N188" s="395"/>
      <c r="O188" s="281"/>
      <c r="P188" s="281"/>
      <c r="Q188" s="137"/>
      <c r="R188" s="129"/>
      <c r="T188" s="1"/>
      <c r="U188" s="129"/>
      <c r="V188" s="1"/>
      <c r="W188" s="275"/>
      <c r="X188" s="1"/>
      <c r="Y188" s="1"/>
      <c r="Z188" s="1"/>
    </row>
    <row r="189" spans="1:26" x14ac:dyDescent="0.2">
      <c r="A189" s="281"/>
      <c r="B189" s="395"/>
      <c r="C189" s="395"/>
      <c r="D189" s="395"/>
      <c r="E189" s="395"/>
      <c r="F189" s="395"/>
      <c r="G189" s="395"/>
      <c r="H189" s="395"/>
      <c r="I189" s="395"/>
      <c r="J189" s="395"/>
      <c r="K189" s="395"/>
      <c r="L189" s="397"/>
      <c r="M189" s="395"/>
      <c r="N189" s="395"/>
      <c r="O189" s="281"/>
      <c r="P189" s="281"/>
      <c r="Q189" s="137"/>
      <c r="R189" s="129"/>
      <c r="T189" s="1"/>
      <c r="U189" s="129"/>
      <c r="V189" s="1"/>
      <c r="W189" s="275"/>
      <c r="X189" s="1"/>
      <c r="Y189" s="1"/>
      <c r="Z189" s="1"/>
    </row>
    <row r="190" spans="1:26" x14ac:dyDescent="0.2">
      <c r="A190" s="281"/>
      <c r="B190" s="395"/>
      <c r="C190" s="395"/>
      <c r="D190" s="395"/>
      <c r="E190" s="395"/>
      <c r="F190" s="395"/>
      <c r="G190" s="395"/>
      <c r="H190" s="395"/>
      <c r="I190" s="395"/>
      <c r="J190" s="395"/>
      <c r="K190" s="395"/>
      <c r="L190" s="397"/>
      <c r="M190" s="395"/>
      <c r="N190" s="395"/>
      <c r="O190" s="281"/>
      <c r="P190" s="281"/>
      <c r="Q190" s="137"/>
      <c r="R190" s="129"/>
      <c r="T190" s="1"/>
      <c r="U190" s="129"/>
      <c r="V190" s="1"/>
      <c r="W190" s="275"/>
      <c r="X190" s="1"/>
      <c r="Y190" s="1"/>
      <c r="Z190" s="1"/>
    </row>
    <row r="191" spans="1:26" x14ac:dyDescent="0.2">
      <c r="A191" s="281"/>
      <c r="B191" s="395"/>
      <c r="C191" s="395"/>
      <c r="D191" s="395"/>
      <c r="E191" s="395"/>
      <c r="F191" s="395"/>
      <c r="G191" s="395"/>
      <c r="H191" s="395"/>
      <c r="I191" s="395"/>
      <c r="J191" s="395"/>
      <c r="K191" s="395"/>
      <c r="L191" s="397"/>
      <c r="M191" s="395"/>
      <c r="N191" s="395"/>
      <c r="O191" s="281"/>
      <c r="P191" s="281"/>
      <c r="Q191" s="137"/>
      <c r="R191" s="129"/>
      <c r="T191" s="1"/>
      <c r="U191" s="129"/>
      <c r="V191" s="1"/>
      <c r="W191" s="275"/>
      <c r="X191" s="1"/>
      <c r="Y191" s="1"/>
      <c r="Z191" s="1"/>
    </row>
    <row r="192" spans="1:26" x14ac:dyDescent="0.2">
      <c r="A192" s="281"/>
      <c r="B192" s="395"/>
      <c r="C192" s="395"/>
      <c r="D192" s="395"/>
      <c r="E192" s="395"/>
      <c r="F192" s="395"/>
      <c r="G192" s="395"/>
      <c r="H192" s="395"/>
      <c r="I192" s="395"/>
      <c r="J192" s="395"/>
      <c r="K192" s="395"/>
      <c r="L192" s="397"/>
      <c r="M192" s="395"/>
      <c r="N192" s="395"/>
      <c r="O192" s="281"/>
      <c r="P192" s="281"/>
      <c r="Q192" s="137"/>
      <c r="R192" s="129"/>
      <c r="T192" s="1"/>
      <c r="U192" s="129"/>
      <c r="V192" s="1"/>
      <c r="W192" s="275"/>
      <c r="X192" s="1"/>
      <c r="Y192" s="1"/>
      <c r="Z192" s="1"/>
    </row>
    <row r="193" spans="1:26" x14ac:dyDescent="0.2">
      <c r="A193" s="281"/>
      <c r="B193" s="395"/>
      <c r="C193" s="395"/>
      <c r="D193" s="395"/>
      <c r="E193" s="395"/>
      <c r="F193" s="395"/>
      <c r="G193" s="395"/>
      <c r="H193" s="395"/>
      <c r="I193" s="395"/>
      <c r="J193" s="395"/>
      <c r="K193" s="395"/>
      <c r="L193" s="397"/>
      <c r="M193" s="395"/>
      <c r="N193" s="395"/>
      <c r="O193" s="281"/>
      <c r="P193" s="281"/>
      <c r="Q193" s="137"/>
      <c r="R193" s="129"/>
      <c r="T193" s="1"/>
      <c r="U193" s="129"/>
      <c r="V193" s="1"/>
      <c r="W193" s="275"/>
      <c r="X193" s="1"/>
      <c r="Y193" s="1"/>
      <c r="Z193" s="1"/>
    </row>
    <row r="194" spans="1:26" x14ac:dyDescent="0.2">
      <c r="A194" s="281"/>
      <c r="B194" s="395"/>
      <c r="C194" s="395"/>
      <c r="D194" s="395"/>
      <c r="E194" s="395"/>
      <c r="F194" s="395"/>
      <c r="G194" s="395"/>
      <c r="H194" s="395"/>
      <c r="I194" s="395"/>
      <c r="J194" s="395"/>
      <c r="K194" s="395"/>
      <c r="L194" s="397"/>
      <c r="M194" s="395"/>
      <c r="N194" s="395"/>
      <c r="O194" s="281"/>
      <c r="P194" s="281"/>
      <c r="Q194" s="137"/>
      <c r="R194" s="129"/>
      <c r="T194" s="1"/>
      <c r="U194" s="129"/>
      <c r="V194" s="1"/>
      <c r="W194" s="275"/>
      <c r="X194" s="1"/>
      <c r="Y194" s="1"/>
      <c r="Z194" s="1"/>
    </row>
    <row r="195" spans="1:26" x14ac:dyDescent="0.2">
      <c r="A195" s="281"/>
      <c r="B195" s="395"/>
      <c r="C195" s="395"/>
      <c r="D195" s="395"/>
      <c r="E195" s="395"/>
      <c r="F195" s="395"/>
      <c r="G195" s="395"/>
      <c r="H195" s="395"/>
      <c r="I195" s="395"/>
      <c r="J195" s="395"/>
      <c r="K195" s="395"/>
      <c r="L195" s="397"/>
      <c r="M195" s="395"/>
      <c r="N195" s="395"/>
      <c r="O195" s="281"/>
      <c r="P195" s="281"/>
      <c r="Q195" s="137"/>
      <c r="R195" s="129"/>
      <c r="T195" s="1"/>
      <c r="U195" s="129"/>
      <c r="V195" s="1"/>
      <c r="W195" s="275"/>
      <c r="X195" s="1"/>
      <c r="Y195" s="1"/>
      <c r="Z195" s="1"/>
    </row>
    <row r="196" spans="1:26" x14ac:dyDescent="0.2">
      <c r="A196" s="281"/>
      <c r="B196" s="281"/>
      <c r="C196" s="281"/>
      <c r="D196" s="281"/>
      <c r="E196" s="281"/>
      <c r="F196" s="281"/>
      <c r="G196" s="281"/>
      <c r="H196" s="281"/>
      <c r="I196" s="281"/>
      <c r="J196" s="281"/>
      <c r="K196" s="281"/>
      <c r="L196" s="282"/>
      <c r="M196" s="281"/>
      <c r="N196" s="281"/>
      <c r="O196" s="281"/>
      <c r="P196" s="281"/>
      <c r="Q196" s="137"/>
      <c r="R196" s="129"/>
      <c r="T196" s="1"/>
      <c r="U196" s="129"/>
      <c r="V196" s="1"/>
      <c r="W196" s="275"/>
      <c r="X196" s="1"/>
      <c r="Y196" s="1"/>
      <c r="Z196" s="1"/>
    </row>
    <row r="197" spans="1:26" x14ac:dyDescent="0.2">
      <c r="A197" s="281"/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  <c r="L197" s="282"/>
      <c r="M197" s="281"/>
      <c r="N197" s="281"/>
      <c r="O197" s="281"/>
      <c r="P197" s="281"/>
      <c r="Q197" s="137"/>
      <c r="R197" s="129"/>
      <c r="T197" s="1"/>
      <c r="U197" s="129"/>
      <c r="V197" s="1"/>
      <c r="W197" s="275"/>
      <c r="X197" s="1"/>
      <c r="Y197" s="1"/>
      <c r="Z197" s="1"/>
    </row>
    <row r="198" spans="1:26" x14ac:dyDescent="0.2">
      <c r="A198" s="281"/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  <c r="L198" s="282"/>
      <c r="M198" s="281"/>
      <c r="N198" s="281"/>
      <c r="O198" s="281"/>
      <c r="P198" s="281"/>
      <c r="Q198" s="137"/>
      <c r="R198" s="129"/>
      <c r="T198" s="1"/>
      <c r="U198" s="129"/>
      <c r="V198" s="1"/>
      <c r="W198" s="275"/>
      <c r="X198" s="1"/>
      <c r="Y198" s="1"/>
      <c r="Z198" s="1"/>
    </row>
    <row r="199" spans="1:26" x14ac:dyDescent="0.2">
      <c r="A199" s="281"/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2"/>
      <c r="M199" s="281"/>
      <c r="N199" s="281"/>
      <c r="O199" s="281"/>
      <c r="P199" s="281"/>
      <c r="Q199" s="137"/>
      <c r="R199" s="129"/>
      <c r="T199" s="1"/>
      <c r="U199" s="129"/>
      <c r="V199" s="1"/>
      <c r="W199" s="275"/>
      <c r="X199" s="1"/>
      <c r="Y199" s="1"/>
      <c r="Z199" s="1"/>
    </row>
    <row r="200" spans="1:26" x14ac:dyDescent="0.2">
      <c r="A200" s="281"/>
      <c r="B200" s="281"/>
      <c r="C200" s="281"/>
      <c r="D200" s="281"/>
      <c r="E200" s="281"/>
      <c r="F200" s="281"/>
      <c r="G200" s="281"/>
      <c r="H200" s="281"/>
      <c r="I200" s="281"/>
      <c r="J200" s="281"/>
      <c r="K200" s="281"/>
      <c r="L200" s="282"/>
      <c r="M200" s="281"/>
      <c r="N200" s="281"/>
      <c r="O200" s="281"/>
      <c r="P200" s="281"/>
      <c r="Q200" s="137"/>
      <c r="R200" s="129"/>
      <c r="T200" s="1"/>
      <c r="U200" s="129"/>
      <c r="V200" s="1"/>
      <c r="W200" s="275"/>
      <c r="X200" s="1"/>
      <c r="Y200" s="1"/>
      <c r="Z200" s="1"/>
    </row>
    <row r="201" spans="1:26" x14ac:dyDescent="0.2">
      <c r="A201" s="281"/>
      <c r="B201" s="281"/>
      <c r="C201" s="281"/>
      <c r="D201" s="281"/>
      <c r="E201" s="281"/>
      <c r="F201" s="281"/>
      <c r="G201" s="281"/>
      <c r="H201" s="281"/>
      <c r="I201" s="281"/>
      <c r="J201" s="281"/>
      <c r="K201" s="281"/>
      <c r="L201" s="282"/>
      <c r="M201" s="281"/>
      <c r="N201" s="281"/>
      <c r="O201" s="281"/>
      <c r="P201" s="281"/>
      <c r="Q201" s="137"/>
      <c r="R201" s="129"/>
      <c r="T201" s="1"/>
      <c r="U201" s="129"/>
      <c r="V201" s="1"/>
      <c r="W201" s="275"/>
      <c r="X201" s="1"/>
      <c r="Y201" s="1"/>
      <c r="Z201" s="1"/>
    </row>
    <row r="202" spans="1:26" x14ac:dyDescent="0.2">
      <c r="A202" s="281"/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2"/>
      <c r="M202" s="281"/>
      <c r="N202" s="281"/>
      <c r="O202" s="281"/>
      <c r="P202" s="281"/>
      <c r="Q202" s="137"/>
      <c r="R202" s="129"/>
      <c r="T202" s="1"/>
      <c r="U202" s="129"/>
      <c r="V202" s="1"/>
      <c r="W202" s="275"/>
      <c r="X202" s="1"/>
      <c r="Y202" s="1"/>
      <c r="Z202" s="1"/>
    </row>
    <row r="203" spans="1:26" x14ac:dyDescent="0.2">
      <c r="A203" s="281"/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2"/>
      <c r="M203" s="281"/>
      <c r="N203" s="281"/>
      <c r="O203" s="281"/>
      <c r="P203" s="281"/>
      <c r="Q203" s="137"/>
      <c r="R203" s="129"/>
      <c r="T203" s="1"/>
      <c r="U203" s="129"/>
      <c r="V203" s="1"/>
      <c r="W203" s="275"/>
      <c r="X203" s="1"/>
      <c r="Y203" s="1"/>
      <c r="Z203" s="1"/>
    </row>
    <row r="204" spans="1:26" x14ac:dyDescent="0.2">
      <c r="A204" s="281"/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2"/>
      <c r="M204" s="281"/>
      <c r="N204" s="281"/>
      <c r="O204" s="281"/>
      <c r="P204" s="281"/>
      <c r="Q204" s="137"/>
      <c r="R204" s="129"/>
      <c r="T204" s="1"/>
      <c r="U204" s="129"/>
      <c r="V204" s="1"/>
      <c r="W204" s="275"/>
      <c r="X204" s="1"/>
      <c r="Y204" s="1"/>
      <c r="Z204" s="1"/>
    </row>
    <row r="205" spans="1:26" x14ac:dyDescent="0.2">
      <c r="A205" s="281"/>
      <c r="B205" s="281"/>
      <c r="C205" s="281"/>
      <c r="D205" s="281"/>
      <c r="E205" s="281"/>
      <c r="F205" s="281"/>
      <c r="G205" s="281"/>
      <c r="H205" s="281"/>
      <c r="I205" s="281"/>
      <c r="J205" s="281"/>
      <c r="K205" s="281"/>
      <c r="L205" s="282"/>
      <c r="M205" s="281"/>
      <c r="N205" s="281"/>
      <c r="O205" s="281"/>
      <c r="P205" s="281"/>
      <c r="Q205" s="137"/>
      <c r="R205" s="129"/>
      <c r="T205" s="1"/>
      <c r="U205" s="129"/>
      <c r="V205" s="1"/>
      <c r="W205" s="275"/>
      <c r="X205" s="1"/>
      <c r="Y205" s="1"/>
      <c r="Z205" s="1"/>
    </row>
    <row r="206" spans="1:26" x14ac:dyDescent="0.2">
      <c r="A206" s="281"/>
      <c r="B206" s="281"/>
      <c r="C206" s="281"/>
      <c r="D206" s="281"/>
      <c r="E206" s="281"/>
      <c r="F206" s="281"/>
      <c r="G206" s="281"/>
      <c r="H206" s="281"/>
      <c r="I206" s="281"/>
      <c r="J206" s="281"/>
      <c r="K206" s="281"/>
      <c r="L206" s="282"/>
      <c r="M206" s="281"/>
      <c r="N206" s="281"/>
      <c r="O206" s="281"/>
      <c r="P206" s="281"/>
      <c r="Q206" s="137"/>
      <c r="R206" s="129"/>
      <c r="T206" s="1"/>
      <c r="U206" s="129"/>
      <c r="V206" s="1"/>
      <c r="W206" s="275"/>
      <c r="X206" s="1"/>
      <c r="Y206" s="1"/>
      <c r="Z206" s="1"/>
    </row>
    <row r="207" spans="1:26" x14ac:dyDescent="0.2">
      <c r="A207" s="281"/>
      <c r="B207" s="281"/>
      <c r="C207" s="281"/>
      <c r="D207" s="281"/>
      <c r="E207" s="281"/>
      <c r="F207" s="281"/>
      <c r="G207" s="281"/>
      <c r="H207" s="281"/>
      <c r="I207" s="281"/>
      <c r="J207" s="281"/>
      <c r="K207" s="281"/>
      <c r="L207" s="282"/>
      <c r="M207" s="281"/>
      <c r="N207" s="281"/>
      <c r="O207" s="281"/>
      <c r="P207" s="281"/>
      <c r="Q207" s="137"/>
      <c r="R207" s="129"/>
      <c r="T207" s="1"/>
      <c r="U207" s="129"/>
      <c r="V207" s="1"/>
      <c r="W207" s="275"/>
      <c r="X207" s="1"/>
      <c r="Y207" s="1"/>
      <c r="Z207" s="1"/>
    </row>
    <row r="208" spans="1:26" x14ac:dyDescent="0.2">
      <c r="A208" s="281"/>
      <c r="B208" s="281"/>
      <c r="C208" s="281"/>
      <c r="D208" s="281"/>
      <c r="E208" s="281"/>
      <c r="F208" s="281"/>
      <c r="G208" s="281"/>
      <c r="H208" s="281"/>
      <c r="I208" s="281"/>
      <c r="J208" s="281"/>
      <c r="K208" s="281"/>
      <c r="L208" s="282"/>
      <c r="M208" s="281"/>
      <c r="N208" s="281"/>
      <c r="O208" s="281"/>
      <c r="P208" s="281"/>
      <c r="Q208" s="137"/>
      <c r="R208" s="129"/>
      <c r="T208" s="1"/>
      <c r="U208" s="129"/>
      <c r="V208" s="1"/>
      <c r="W208" s="275"/>
      <c r="X208" s="1"/>
      <c r="Y208" s="1"/>
      <c r="Z208" s="1"/>
    </row>
    <row r="209" spans="1:26" x14ac:dyDescent="0.2">
      <c r="A209" s="281"/>
      <c r="B209" s="281"/>
      <c r="C209" s="281"/>
      <c r="D209" s="281"/>
      <c r="E209" s="281"/>
      <c r="F209" s="281"/>
      <c r="G209" s="281"/>
      <c r="H209" s="281"/>
      <c r="I209" s="281"/>
      <c r="J209" s="281"/>
      <c r="K209" s="281"/>
      <c r="L209" s="282"/>
      <c r="M209" s="281"/>
      <c r="N209" s="281"/>
      <c r="O209" s="281"/>
      <c r="P209" s="281"/>
      <c r="Q209" s="137"/>
      <c r="R209" s="129"/>
      <c r="T209" s="1"/>
      <c r="U209" s="129"/>
      <c r="V209" s="1"/>
      <c r="W209" s="275"/>
      <c r="X209" s="1"/>
      <c r="Y209" s="1"/>
      <c r="Z209" s="1"/>
    </row>
    <row r="210" spans="1:26" x14ac:dyDescent="0.2">
      <c r="A210" s="281"/>
      <c r="B210" s="281"/>
      <c r="C210" s="281"/>
      <c r="D210" s="281"/>
      <c r="E210" s="281"/>
      <c r="F210" s="281"/>
      <c r="G210" s="281"/>
      <c r="H210" s="281"/>
      <c r="I210" s="281"/>
      <c r="J210" s="281"/>
      <c r="K210" s="281"/>
      <c r="L210" s="282"/>
      <c r="M210" s="281"/>
      <c r="N210" s="281"/>
      <c r="O210" s="281"/>
      <c r="P210" s="281"/>
      <c r="Q210" s="137"/>
      <c r="R210" s="129"/>
      <c r="T210" s="1"/>
      <c r="U210" s="129"/>
      <c r="V210" s="1"/>
      <c r="W210" s="275"/>
      <c r="X210" s="1"/>
      <c r="Y210" s="1"/>
      <c r="Z210" s="1"/>
    </row>
    <row r="211" spans="1:26" x14ac:dyDescent="0.2">
      <c r="A211" s="281"/>
      <c r="B211" s="281"/>
      <c r="C211" s="281"/>
      <c r="D211" s="281"/>
      <c r="E211" s="281"/>
      <c r="F211" s="281"/>
      <c r="G211" s="281"/>
      <c r="H211" s="281"/>
      <c r="I211" s="281"/>
      <c r="J211" s="281"/>
      <c r="K211" s="281"/>
      <c r="L211" s="282"/>
      <c r="M211" s="281"/>
      <c r="N211" s="281"/>
      <c r="O211" s="281"/>
      <c r="P211" s="281"/>
      <c r="Q211" s="137"/>
      <c r="R211" s="129"/>
      <c r="T211" s="1"/>
      <c r="U211" s="129"/>
      <c r="V211" s="1"/>
      <c r="W211" s="275"/>
      <c r="X211" s="1"/>
      <c r="Y211" s="1"/>
      <c r="Z211" s="1"/>
    </row>
    <row r="212" spans="1:26" x14ac:dyDescent="0.2">
      <c r="A212" s="281"/>
      <c r="B212" s="281"/>
      <c r="C212" s="281"/>
      <c r="D212" s="281"/>
      <c r="E212" s="281"/>
      <c r="F212" s="281"/>
      <c r="G212" s="281"/>
      <c r="H212" s="281"/>
      <c r="I212" s="281"/>
      <c r="J212" s="281"/>
      <c r="K212" s="281"/>
      <c r="L212" s="282"/>
      <c r="M212" s="281"/>
      <c r="N212" s="281"/>
      <c r="O212" s="281"/>
      <c r="P212" s="281"/>
      <c r="Q212" s="137"/>
      <c r="R212" s="129"/>
      <c r="T212" s="1"/>
      <c r="U212" s="129"/>
      <c r="V212" s="1"/>
      <c r="W212" s="275"/>
      <c r="X212" s="1"/>
      <c r="Y212" s="1"/>
      <c r="Z212" s="1"/>
    </row>
    <row r="213" spans="1:26" x14ac:dyDescent="0.2">
      <c r="A213" s="281"/>
      <c r="B213" s="281"/>
      <c r="C213" s="281"/>
      <c r="D213" s="281"/>
      <c r="E213" s="281"/>
      <c r="F213" s="281"/>
      <c r="G213" s="281"/>
      <c r="H213" s="281"/>
      <c r="I213" s="281"/>
      <c r="J213" s="281"/>
      <c r="K213" s="281"/>
      <c r="L213" s="282"/>
      <c r="M213" s="281"/>
      <c r="N213" s="281"/>
      <c r="O213" s="281"/>
      <c r="P213" s="281"/>
      <c r="Q213" s="137"/>
      <c r="R213" s="129"/>
      <c r="T213" s="1"/>
      <c r="U213" s="129"/>
      <c r="V213" s="1"/>
      <c r="W213" s="275"/>
      <c r="X213" s="1"/>
      <c r="Y213" s="1"/>
      <c r="Z213" s="1"/>
    </row>
    <row r="214" spans="1:26" x14ac:dyDescent="0.2">
      <c r="A214" s="281"/>
      <c r="B214" s="281"/>
      <c r="C214" s="281"/>
      <c r="D214" s="281"/>
      <c r="E214" s="281"/>
      <c r="F214" s="281"/>
      <c r="G214" s="281"/>
      <c r="H214" s="281"/>
      <c r="I214" s="281"/>
      <c r="J214" s="281"/>
      <c r="K214" s="281"/>
      <c r="L214" s="282"/>
      <c r="M214" s="281"/>
      <c r="N214" s="281"/>
      <c r="O214" s="281"/>
      <c r="P214" s="281"/>
      <c r="Q214" s="137"/>
      <c r="R214" s="129"/>
      <c r="T214" s="1"/>
      <c r="U214" s="129"/>
      <c r="V214" s="1"/>
      <c r="W214" s="275"/>
      <c r="X214" s="1"/>
      <c r="Y214" s="1"/>
      <c r="Z214" s="1"/>
    </row>
    <row r="215" spans="1:26" x14ac:dyDescent="0.2">
      <c r="A215" s="281"/>
      <c r="B215" s="281"/>
      <c r="C215" s="281"/>
      <c r="D215" s="281"/>
      <c r="E215" s="281"/>
      <c r="F215" s="281"/>
      <c r="G215" s="281"/>
      <c r="H215" s="281"/>
      <c r="I215" s="281"/>
      <c r="J215" s="281"/>
      <c r="K215" s="281"/>
      <c r="L215" s="282"/>
      <c r="M215" s="281"/>
      <c r="N215" s="281"/>
      <c r="O215" s="281"/>
      <c r="P215" s="281"/>
      <c r="Q215" s="137"/>
      <c r="R215" s="129"/>
      <c r="T215" s="1"/>
      <c r="U215" s="129"/>
      <c r="V215" s="1"/>
      <c r="W215" s="275"/>
      <c r="X215" s="1"/>
      <c r="Y215" s="1"/>
      <c r="Z215" s="1"/>
    </row>
    <row r="216" spans="1:26" x14ac:dyDescent="0.2">
      <c r="A216" s="281"/>
      <c r="B216" s="281"/>
      <c r="C216" s="281"/>
      <c r="D216" s="281"/>
      <c r="E216" s="281"/>
      <c r="F216" s="281"/>
      <c r="G216" s="281"/>
      <c r="H216" s="281"/>
      <c r="I216" s="281"/>
      <c r="J216" s="281"/>
      <c r="K216" s="281"/>
      <c r="L216" s="282"/>
      <c r="M216" s="281"/>
      <c r="N216" s="281"/>
      <c r="O216" s="281"/>
      <c r="P216" s="281"/>
      <c r="Q216" s="137"/>
      <c r="R216" s="129"/>
      <c r="T216" s="1"/>
      <c r="U216" s="129"/>
      <c r="V216" s="1"/>
      <c r="W216" s="275"/>
      <c r="X216" s="1"/>
      <c r="Y216" s="1"/>
      <c r="Z216" s="1"/>
    </row>
    <row r="217" spans="1:26" x14ac:dyDescent="0.2">
      <c r="A217" s="281"/>
      <c r="B217" s="281"/>
      <c r="C217" s="281"/>
      <c r="D217" s="281"/>
      <c r="E217" s="281"/>
      <c r="F217" s="281"/>
      <c r="G217" s="281"/>
      <c r="H217" s="281"/>
      <c r="I217" s="281"/>
      <c r="J217" s="281"/>
      <c r="K217" s="281"/>
      <c r="L217" s="282"/>
      <c r="M217" s="281"/>
      <c r="N217" s="281"/>
      <c r="O217" s="281"/>
      <c r="P217" s="281"/>
      <c r="Q217" s="137"/>
      <c r="R217" s="129"/>
      <c r="T217" s="1"/>
      <c r="U217" s="129"/>
      <c r="V217" s="1"/>
      <c r="W217" s="275"/>
      <c r="X217" s="1"/>
      <c r="Y217" s="1"/>
      <c r="Z217" s="1"/>
    </row>
    <row r="218" spans="1:26" x14ac:dyDescent="0.2">
      <c r="A218" s="281"/>
      <c r="B218" s="281"/>
      <c r="C218" s="281"/>
      <c r="D218" s="281"/>
      <c r="E218" s="281"/>
      <c r="F218" s="281"/>
      <c r="G218" s="281"/>
      <c r="H218" s="281"/>
      <c r="I218" s="281"/>
      <c r="J218" s="281"/>
      <c r="K218" s="281"/>
      <c r="L218" s="283"/>
      <c r="M218" s="281"/>
      <c r="N218" s="281"/>
      <c r="O218" s="281"/>
      <c r="P218" s="281"/>
      <c r="Q218" s="137"/>
      <c r="R218" s="284"/>
      <c r="T218" s="1"/>
      <c r="U218" s="129"/>
      <c r="V218" s="1"/>
      <c r="W218" s="275"/>
      <c r="X218" s="1"/>
      <c r="Y218" s="1"/>
      <c r="Z218" s="1"/>
    </row>
    <row r="219" spans="1:26" x14ac:dyDescent="0.2">
      <c r="A219" s="281"/>
      <c r="B219" s="281"/>
      <c r="C219" s="281"/>
      <c r="D219" s="281"/>
      <c r="E219" s="281"/>
      <c r="F219" s="281"/>
      <c r="G219" s="281"/>
      <c r="H219" s="281"/>
      <c r="I219" s="281"/>
      <c r="J219" s="281"/>
      <c r="K219" s="281"/>
      <c r="L219" s="282"/>
      <c r="M219" s="281"/>
      <c r="N219" s="281"/>
      <c r="O219" s="281"/>
      <c r="P219" s="281"/>
      <c r="Q219" s="137"/>
      <c r="R219" s="129"/>
      <c r="T219" s="1"/>
      <c r="U219" s="129"/>
      <c r="V219" s="1"/>
      <c r="W219" s="275"/>
      <c r="X219" s="1"/>
      <c r="Y219" s="1"/>
      <c r="Z219" s="1"/>
    </row>
    <row r="220" spans="1:26" x14ac:dyDescent="0.2">
      <c r="A220" s="281"/>
      <c r="B220" s="281"/>
      <c r="C220" s="281"/>
      <c r="D220" s="281"/>
      <c r="E220" s="281"/>
      <c r="F220" s="281"/>
      <c r="G220" s="281"/>
      <c r="H220" s="281"/>
      <c r="I220" s="281"/>
      <c r="J220" s="281"/>
      <c r="K220" s="281"/>
      <c r="L220" s="282"/>
      <c r="M220" s="281"/>
      <c r="N220" s="281"/>
      <c r="O220" s="281"/>
      <c r="P220" s="281"/>
      <c r="Q220" s="137"/>
      <c r="R220" s="129"/>
      <c r="T220" s="1"/>
      <c r="U220" s="129"/>
      <c r="V220" s="1"/>
      <c r="W220" s="275"/>
      <c r="X220" s="1"/>
      <c r="Y220" s="1"/>
      <c r="Z220" s="1"/>
    </row>
    <row r="221" spans="1:26" x14ac:dyDescent="0.2">
      <c r="A221" s="281"/>
      <c r="B221" s="281"/>
      <c r="C221" s="281"/>
      <c r="D221" s="281"/>
      <c r="E221" s="281"/>
      <c r="F221" s="281"/>
      <c r="G221" s="281"/>
      <c r="H221" s="281"/>
      <c r="I221" s="281"/>
      <c r="J221" s="281"/>
      <c r="K221" s="281"/>
      <c r="L221" s="282"/>
      <c r="M221" s="281"/>
      <c r="N221" s="281"/>
      <c r="O221" s="281"/>
      <c r="P221" s="281"/>
      <c r="Q221" s="137"/>
      <c r="R221" s="129"/>
      <c r="T221" s="1"/>
      <c r="U221" s="129"/>
      <c r="V221" s="1"/>
      <c r="W221" s="275"/>
      <c r="X221" s="1"/>
      <c r="Y221" s="1"/>
      <c r="Z221" s="1"/>
    </row>
    <row r="222" spans="1:26" x14ac:dyDescent="0.2">
      <c r="A222" s="281"/>
      <c r="B222" s="281"/>
      <c r="C222" s="281"/>
      <c r="D222" s="281"/>
      <c r="E222" s="281"/>
      <c r="F222" s="281"/>
      <c r="G222" s="281"/>
      <c r="H222" s="281"/>
      <c r="I222" s="281"/>
      <c r="J222" s="281"/>
      <c r="K222" s="281"/>
      <c r="L222" s="282"/>
      <c r="M222" s="281"/>
      <c r="N222" s="281"/>
      <c r="O222" s="281"/>
      <c r="P222" s="281"/>
      <c r="Q222" s="137"/>
      <c r="R222" s="129"/>
      <c r="T222" s="1"/>
      <c r="U222" s="129"/>
      <c r="V222" s="1"/>
      <c r="W222" s="275"/>
      <c r="X222" s="1"/>
      <c r="Y222" s="1"/>
      <c r="Z222" s="1"/>
    </row>
    <row r="223" spans="1:26" x14ac:dyDescent="0.2">
      <c r="A223" s="281"/>
      <c r="B223" s="281"/>
      <c r="C223" s="281"/>
      <c r="D223" s="281"/>
      <c r="E223" s="281"/>
      <c r="F223" s="281"/>
      <c r="G223" s="281"/>
      <c r="H223" s="281"/>
      <c r="I223" s="281"/>
      <c r="J223" s="281"/>
      <c r="K223" s="281"/>
      <c r="L223" s="282"/>
      <c r="M223" s="281"/>
      <c r="N223" s="281"/>
      <c r="O223" s="281"/>
      <c r="P223" s="281"/>
      <c r="Q223" s="137"/>
      <c r="R223" s="129"/>
      <c r="T223" s="1"/>
      <c r="U223" s="129"/>
      <c r="V223" s="1"/>
      <c r="W223" s="275"/>
      <c r="X223" s="1"/>
      <c r="Y223" s="1"/>
      <c r="Z223" s="1"/>
    </row>
    <row r="224" spans="1:26" x14ac:dyDescent="0.2">
      <c r="A224" s="281"/>
      <c r="B224" s="281"/>
      <c r="C224" s="281"/>
      <c r="D224" s="281"/>
      <c r="E224" s="281"/>
      <c r="F224" s="281"/>
      <c r="G224" s="281"/>
      <c r="H224" s="281"/>
      <c r="I224" s="281"/>
      <c r="J224" s="281"/>
      <c r="K224" s="281"/>
      <c r="L224" s="282"/>
      <c r="M224" s="281"/>
      <c r="N224" s="281"/>
      <c r="O224" s="281"/>
      <c r="P224" s="281"/>
      <c r="Q224" s="137"/>
      <c r="R224" s="129"/>
      <c r="T224" s="1"/>
      <c r="U224" s="129"/>
      <c r="V224" s="1"/>
      <c r="W224" s="275"/>
      <c r="X224" s="1"/>
      <c r="Y224" s="1"/>
      <c r="Z224" s="1"/>
    </row>
    <row r="225" spans="1:26" x14ac:dyDescent="0.2">
      <c r="A225" s="281"/>
      <c r="B225" s="281"/>
      <c r="C225" s="281"/>
      <c r="D225" s="281"/>
      <c r="E225" s="281"/>
      <c r="F225" s="281"/>
      <c r="G225" s="281"/>
      <c r="H225" s="281"/>
      <c r="I225" s="281"/>
      <c r="J225" s="281"/>
      <c r="K225" s="281"/>
      <c r="L225" s="282"/>
      <c r="M225" s="281"/>
      <c r="N225" s="281"/>
      <c r="O225" s="281"/>
      <c r="P225" s="281"/>
      <c r="Q225" s="137"/>
      <c r="R225" s="129"/>
      <c r="T225" s="1"/>
      <c r="U225" s="129"/>
      <c r="V225" s="1"/>
      <c r="W225" s="275"/>
      <c r="X225" s="1"/>
      <c r="Y225" s="1"/>
      <c r="Z225" s="1"/>
    </row>
    <row r="226" spans="1:26" x14ac:dyDescent="0.2">
      <c r="A226" s="281"/>
      <c r="B226" s="281"/>
      <c r="C226" s="281"/>
      <c r="D226" s="281"/>
      <c r="E226" s="281"/>
      <c r="F226" s="281"/>
      <c r="G226" s="281"/>
      <c r="H226" s="281"/>
      <c r="I226" s="281"/>
      <c r="J226" s="281"/>
      <c r="K226" s="281"/>
      <c r="L226" s="282"/>
      <c r="M226" s="281"/>
      <c r="N226" s="281"/>
      <c r="O226" s="281"/>
      <c r="P226" s="281"/>
      <c r="Q226" s="137"/>
      <c r="R226" s="129"/>
      <c r="T226" s="1"/>
      <c r="U226" s="129"/>
      <c r="V226" s="1"/>
      <c r="W226" s="275"/>
      <c r="X226" s="1"/>
      <c r="Y226" s="1"/>
      <c r="Z226" s="1"/>
    </row>
    <row r="227" spans="1:26" x14ac:dyDescent="0.2">
      <c r="A227" s="281"/>
      <c r="B227" s="281"/>
      <c r="C227" s="281"/>
      <c r="D227" s="281"/>
      <c r="E227" s="281"/>
      <c r="F227" s="281"/>
      <c r="G227" s="281"/>
      <c r="H227" s="281"/>
      <c r="I227" s="281"/>
      <c r="J227" s="281"/>
      <c r="K227" s="281"/>
      <c r="L227" s="282"/>
      <c r="M227" s="281"/>
      <c r="N227" s="281"/>
      <c r="O227" s="281"/>
      <c r="P227" s="281"/>
      <c r="Q227" s="137"/>
      <c r="R227" s="129"/>
      <c r="T227" s="1"/>
      <c r="U227" s="129"/>
      <c r="V227" s="1"/>
      <c r="W227" s="275"/>
      <c r="X227" s="1"/>
      <c r="Y227" s="1"/>
      <c r="Z227" s="1"/>
    </row>
    <row r="228" spans="1:26" x14ac:dyDescent="0.2">
      <c r="A228" s="281"/>
      <c r="B228" s="281"/>
      <c r="C228" s="281"/>
      <c r="D228" s="281"/>
      <c r="E228" s="281"/>
      <c r="F228" s="281"/>
      <c r="G228" s="281"/>
      <c r="H228" s="281"/>
      <c r="I228" s="281"/>
      <c r="J228" s="281"/>
      <c r="K228" s="281"/>
      <c r="L228" s="282"/>
      <c r="M228" s="281"/>
      <c r="N228" s="281"/>
      <c r="O228" s="281"/>
      <c r="P228" s="281"/>
      <c r="Q228" s="137"/>
      <c r="R228" s="129"/>
      <c r="T228" s="1"/>
      <c r="U228" s="129"/>
      <c r="V228" s="1"/>
      <c r="W228" s="275"/>
      <c r="X228" s="1"/>
      <c r="Y228" s="1"/>
      <c r="Z228" s="1"/>
    </row>
    <row r="229" spans="1:26" x14ac:dyDescent="0.2">
      <c r="A229" s="281"/>
      <c r="B229" s="281"/>
      <c r="C229" s="281"/>
      <c r="D229" s="281"/>
      <c r="E229" s="281"/>
      <c r="F229" s="281"/>
      <c r="G229" s="281"/>
      <c r="H229" s="281"/>
      <c r="I229" s="281"/>
      <c r="J229" s="281"/>
      <c r="K229" s="281"/>
      <c r="L229" s="282"/>
      <c r="M229" s="281"/>
      <c r="N229" s="281"/>
      <c r="O229" s="281"/>
      <c r="P229" s="281"/>
      <c r="Q229" s="137"/>
      <c r="R229" s="129"/>
      <c r="T229" s="1"/>
      <c r="U229" s="129"/>
      <c r="V229" s="1"/>
      <c r="W229" s="275"/>
      <c r="X229" s="1"/>
      <c r="Y229" s="1"/>
      <c r="Z229" s="1"/>
    </row>
    <row r="230" spans="1:26" x14ac:dyDescent="0.2">
      <c r="A230" s="281"/>
      <c r="B230" s="281"/>
      <c r="C230" s="281"/>
      <c r="D230" s="281"/>
      <c r="E230" s="281"/>
      <c r="F230" s="281"/>
      <c r="G230" s="281"/>
      <c r="H230" s="281"/>
      <c r="I230" s="281"/>
      <c r="J230" s="281"/>
      <c r="K230" s="281"/>
      <c r="L230" s="282"/>
      <c r="M230" s="281"/>
      <c r="N230" s="281"/>
      <c r="O230" s="281"/>
      <c r="P230" s="281"/>
      <c r="Q230" s="137"/>
      <c r="R230" s="129"/>
      <c r="T230" s="1"/>
      <c r="U230" s="129"/>
      <c r="V230" s="1"/>
      <c r="W230" s="275"/>
      <c r="X230" s="1"/>
      <c r="Y230" s="1"/>
      <c r="Z230" s="1"/>
    </row>
    <row r="231" spans="1:26" x14ac:dyDescent="0.2">
      <c r="A231" s="281"/>
      <c r="B231" s="281"/>
      <c r="C231" s="281"/>
      <c r="D231" s="281"/>
      <c r="E231" s="281"/>
      <c r="F231" s="281"/>
      <c r="G231" s="281"/>
      <c r="H231" s="281"/>
      <c r="I231" s="281"/>
      <c r="J231" s="281"/>
      <c r="K231" s="281"/>
      <c r="L231" s="282"/>
      <c r="M231" s="281"/>
      <c r="N231" s="281"/>
      <c r="O231" s="281"/>
      <c r="P231" s="281"/>
      <c r="Q231" s="137"/>
      <c r="R231" s="129"/>
      <c r="T231" s="1"/>
      <c r="U231" s="129"/>
      <c r="V231" s="1"/>
      <c r="W231" s="275"/>
      <c r="X231" s="1"/>
      <c r="Y231" s="1"/>
      <c r="Z231" s="1"/>
    </row>
    <row r="232" spans="1:26" x14ac:dyDescent="0.2">
      <c r="A232" s="281"/>
      <c r="B232" s="281"/>
      <c r="C232" s="281"/>
      <c r="D232" s="281"/>
      <c r="E232" s="281"/>
      <c r="F232" s="281"/>
      <c r="G232" s="281"/>
      <c r="H232" s="281"/>
      <c r="I232" s="281"/>
      <c r="J232" s="281"/>
      <c r="K232" s="281"/>
      <c r="L232" s="282"/>
      <c r="M232" s="281"/>
      <c r="N232" s="281"/>
      <c r="O232" s="281"/>
      <c r="P232" s="281"/>
      <c r="Q232" s="137"/>
      <c r="R232" s="129"/>
      <c r="T232" s="1"/>
      <c r="U232" s="129"/>
      <c r="V232" s="1"/>
      <c r="W232" s="275"/>
      <c r="X232" s="1"/>
      <c r="Y232" s="1"/>
      <c r="Z232" s="1"/>
    </row>
    <row r="233" spans="1:26" x14ac:dyDescent="0.2">
      <c r="A233" s="281"/>
      <c r="B233" s="281"/>
      <c r="C233" s="281"/>
      <c r="D233" s="281"/>
      <c r="E233" s="281"/>
      <c r="F233" s="281"/>
      <c r="G233" s="281"/>
      <c r="H233" s="281"/>
      <c r="I233" s="281"/>
      <c r="J233" s="281"/>
      <c r="K233" s="281"/>
      <c r="L233" s="282"/>
      <c r="M233" s="281"/>
      <c r="N233" s="281"/>
      <c r="O233" s="281"/>
      <c r="P233" s="281"/>
      <c r="Q233" s="137"/>
      <c r="R233" s="129"/>
      <c r="T233" s="1"/>
      <c r="U233" s="129"/>
      <c r="V233" s="1"/>
      <c r="W233" s="275"/>
      <c r="X233" s="1"/>
      <c r="Y233" s="1"/>
      <c r="Z233" s="1"/>
    </row>
    <row r="234" spans="1:26" x14ac:dyDescent="0.2">
      <c r="A234" s="281"/>
      <c r="B234" s="281"/>
      <c r="C234" s="281"/>
      <c r="D234" s="281"/>
      <c r="E234" s="281"/>
      <c r="F234" s="281"/>
      <c r="G234" s="281"/>
      <c r="H234" s="281"/>
      <c r="I234" s="281"/>
      <c r="J234" s="281"/>
      <c r="K234" s="281"/>
      <c r="L234" s="282"/>
      <c r="M234" s="281"/>
      <c r="N234" s="281"/>
      <c r="O234" s="281"/>
      <c r="P234" s="281"/>
      <c r="Q234" s="137"/>
      <c r="R234" s="129"/>
      <c r="T234" s="1"/>
      <c r="U234" s="129"/>
      <c r="V234" s="1"/>
      <c r="W234" s="275"/>
      <c r="X234" s="1"/>
      <c r="Y234" s="1"/>
      <c r="Z234" s="1"/>
    </row>
    <row r="235" spans="1:26" x14ac:dyDescent="0.2">
      <c r="A235" s="281"/>
      <c r="B235" s="281"/>
      <c r="C235" s="281"/>
      <c r="D235" s="281"/>
      <c r="E235" s="281"/>
      <c r="F235" s="281"/>
      <c r="G235" s="281"/>
      <c r="H235" s="281"/>
      <c r="I235" s="281"/>
      <c r="J235" s="281"/>
      <c r="K235" s="281"/>
      <c r="L235" s="282"/>
      <c r="M235" s="281"/>
      <c r="N235" s="281"/>
      <c r="O235" s="281"/>
      <c r="P235" s="281"/>
      <c r="Q235" s="137"/>
      <c r="R235" s="129"/>
      <c r="T235" s="1"/>
      <c r="U235" s="129"/>
      <c r="V235" s="1"/>
      <c r="W235" s="275"/>
      <c r="X235" s="1"/>
      <c r="Y235" s="1"/>
      <c r="Z235" s="1"/>
    </row>
    <row r="236" spans="1:26" x14ac:dyDescent="0.2">
      <c r="A236" s="281"/>
      <c r="B236" s="281"/>
      <c r="C236" s="281"/>
      <c r="D236" s="281"/>
      <c r="E236" s="281"/>
      <c r="F236" s="281"/>
      <c r="G236" s="281"/>
      <c r="H236" s="281"/>
      <c r="I236" s="281"/>
      <c r="J236" s="281"/>
      <c r="K236" s="281"/>
      <c r="L236" s="282"/>
      <c r="M236" s="281"/>
      <c r="N236" s="281"/>
      <c r="O236" s="281"/>
      <c r="P236" s="281"/>
      <c r="Q236" s="137"/>
      <c r="R236" s="129"/>
      <c r="T236" s="1"/>
      <c r="U236" s="129"/>
      <c r="V236" s="1"/>
      <c r="W236" s="275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37"/>
      <c r="R237" s="129"/>
      <c r="T237" s="1"/>
      <c r="U237" s="129"/>
      <c r="V237" s="1"/>
      <c r="W237" s="275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37"/>
      <c r="R238" s="129"/>
      <c r="T238" s="1"/>
      <c r="U238" s="129"/>
      <c r="V238" s="1"/>
      <c r="W238" s="275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37"/>
      <c r="R239" s="129"/>
      <c r="T239" s="1"/>
      <c r="U239" s="129"/>
      <c r="V239" s="1"/>
      <c r="W239" s="275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37"/>
      <c r="R240" s="129"/>
      <c r="T240" s="1"/>
      <c r="U240" s="129"/>
      <c r="V240" s="1"/>
      <c r="W240" s="275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37"/>
      <c r="R241" s="129"/>
      <c r="T241" s="1"/>
      <c r="U241" s="129"/>
      <c r="V241" s="1"/>
      <c r="W241" s="275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37"/>
      <c r="R242" s="129"/>
      <c r="T242" s="1"/>
      <c r="U242" s="129"/>
      <c r="V242" s="1"/>
      <c r="W242" s="275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37"/>
      <c r="R243" s="129"/>
      <c r="T243" s="1"/>
      <c r="U243" s="129"/>
      <c r="V243" s="1"/>
      <c r="W243" s="275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37"/>
      <c r="R244" s="129"/>
      <c r="T244" s="1"/>
      <c r="U244" s="129"/>
      <c r="V244" s="1"/>
      <c r="W244" s="275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37"/>
      <c r="R245" s="129"/>
      <c r="T245" s="1"/>
      <c r="U245" s="129"/>
      <c r="V245" s="1"/>
      <c r="W245" s="275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37"/>
      <c r="R246" s="129"/>
      <c r="T246" s="1"/>
      <c r="U246" s="129"/>
      <c r="V246" s="1"/>
      <c r="W246" s="275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37"/>
      <c r="R247" s="129"/>
      <c r="T247" s="1"/>
      <c r="U247" s="129"/>
      <c r="V247" s="1"/>
      <c r="W247" s="275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37"/>
      <c r="R248" s="129"/>
      <c r="T248" s="1"/>
      <c r="U248" s="129"/>
      <c r="V248" s="1"/>
      <c r="W248" s="275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37"/>
      <c r="R249" s="129"/>
      <c r="T249" s="1"/>
      <c r="U249" s="129"/>
      <c r="V249" s="1"/>
      <c r="W249" s="275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37"/>
      <c r="R250" s="129"/>
      <c r="T250" s="1"/>
      <c r="U250" s="129"/>
      <c r="V250" s="1"/>
      <c r="W250" s="275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37"/>
      <c r="R251" s="129"/>
      <c r="T251" s="1"/>
      <c r="U251" s="129"/>
      <c r="V251" s="1"/>
      <c r="W251" s="275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37"/>
      <c r="R252" s="129"/>
      <c r="T252" s="1"/>
      <c r="U252" s="129"/>
      <c r="V252" s="1"/>
      <c r="W252" s="275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37"/>
      <c r="R253" s="129"/>
      <c r="T253" s="1"/>
      <c r="U253" s="129"/>
      <c r="V253" s="1"/>
      <c r="W253" s="275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37"/>
      <c r="R254" s="129"/>
      <c r="T254" s="1"/>
      <c r="U254" s="129"/>
      <c r="V254" s="1"/>
      <c r="W254" s="275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37"/>
      <c r="R255" s="129"/>
      <c r="T255" s="1"/>
      <c r="U255" s="129"/>
      <c r="V255" s="1"/>
      <c r="W255" s="275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37"/>
      <c r="R256" s="129"/>
      <c r="T256" s="1"/>
      <c r="U256" s="129"/>
      <c r="V256" s="1"/>
      <c r="W256" s="275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37"/>
      <c r="R257" s="129"/>
      <c r="T257" s="1"/>
      <c r="U257" s="129"/>
      <c r="V257" s="1"/>
      <c r="W257" s="275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37"/>
      <c r="R258" s="129"/>
      <c r="T258" s="1"/>
      <c r="U258" s="129"/>
      <c r="V258" s="1"/>
      <c r="W258" s="275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37"/>
      <c r="R259" s="129"/>
      <c r="T259" s="1"/>
      <c r="U259" s="129"/>
      <c r="V259" s="1"/>
      <c r="W259" s="275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37"/>
      <c r="R260" s="129"/>
      <c r="T260" s="1"/>
      <c r="U260" s="129"/>
      <c r="V260" s="1"/>
      <c r="W260" s="275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37"/>
      <c r="R261" s="129"/>
      <c r="T261" s="1"/>
      <c r="U261" s="129"/>
      <c r="V261" s="1"/>
      <c r="W261" s="275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37"/>
      <c r="R262" s="129"/>
      <c r="T262" s="1"/>
      <c r="U262" s="129"/>
      <c r="V262" s="1"/>
      <c r="W262" s="275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37"/>
      <c r="R263" s="129"/>
      <c r="T263" s="1"/>
      <c r="U263" s="129"/>
      <c r="V263" s="1"/>
      <c r="W263" s="275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37"/>
      <c r="R264" s="129"/>
      <c r="T264" s="1"/>
      <c r="U264" s="129"/>
      <c r="V264" s="1"/>
      <c r="W264" s="275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37"/>
      <c r="R265" s="129"/>
      <c r="T265" s="1"/>
      <c r="U265" s="129"/>
      <c r="V265" s="1"/>
      <c r="W265" s="275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37"/>
      <c r="R266" s="129"/>
      <c r="T266" s="1"/>
      <c r="U266" s="129"/>
      <c r="V266" s="1"/>
      <c r="W266" s="275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37"/>
      <c r="R267" s="129"/>
      <c r="T267" s="1"/>
      <c r="U267" s="129"/>
      <c r="V267" s="1"/>
      <c r="W267" s="275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37"/>
      <c r="R268" s="129"/>
      <c r="T268" s="1"/>
      <c r="U268" s="129"/>
      <c r="V268" s="1"/>
      <c r="W268" s="275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37"/>
      <c r="R269" s="129"/>
      <c r="T269" s="1"/>
      <c r="U269" s="129"/>
      <c r="V269" s="1"/>
      <c r="W269" s="275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37"/>
      <c r="R270" s="129"/>
      <c r="T270" s="1"/>
      <c r="U270" s="129"/>
      <c r="V270" s="1"/>
      <c r="W270" s="275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37"/>
      <c r="R271" s="129"/>
      <c r="T271" s="1"/>
      <c r="U271" s="129"/>
      <c r="V271" s="1"/>
      <c r="W271" s="275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37"/>
      <c r="R272" s="129"/>
      <c r="T272" s="1"/>
      <c r="U272" s="129"/>
      <c r="V272" s="1"/>
      <c r="W272" s="275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37"/>
      <c r="R273" s="129"/>
      <c r="T273" s="1"/>
      <c r="U273" s="129"/>
      <c r="V273" s="1"/>
      <c r="W273" s="275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37"/>
      <c r="R274" s="129"/>
      <c r="T274" s="1"/>
      <c r="U274" s="129"/>
      <c r="V274" s="1"/>
      <c r="W274" s="275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37"/>
      <c r="R275" s="129"/>
      <c r="T275" s="1"/>
      <c r="U275" s="129"/>
      <c r="V275" s="1"/>
      <c r="W275" s="275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37"/>
      <c r="R276" s="129"/>
      <c r="T276" s="1"/>
      <c r="U276" s="129"/>
      <c r="V276" s="1"/>
      <c r="W276" s="275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37"/>
      <c r="R277" s="129"/>
      <c r="T277" s="1"/>
      <c r="U277" s="129"/>
      <c r="V277" s="1"/>
      <c r="W277" s="275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37"/>
      <c r="R278" s="129"/>
      <c r="T278" s="1"/>
      <c r="U278" s="129"/>
      <c r="V278" s="1"/>
      <c r="W278" s="275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37"/>
      <c r="R279" s="129"/>
      <c r="T279" s="1"/>
      <c r="U279" s="129"/>
      <c r="V279" s="1"/>
      <c r="W279" s="275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37"/>
      <c r="R280" s="129"/>
      <c r="T280" s="1"/>
      <c r="U280" s="129"/>
      <c r="V280" s="1"/>
      <c r="W280" s="275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37"/>
      <c r="R281" s="129"/>
      <c r="T281" s="1"/>
      <c r="U281" s="129"/>
      <c r="V281" s="1"/>
      <c r="W281" s="275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37"/>
      <c r="R282" s="129"/>
      <c r="T282" s="1"/>
      <c r="U282" s="129"/>
      <c r="V282" s="1"/>
      <c r="W282" s="275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37"/>
      <c r="R283" s="129"/>
      <c r="T283" s="1"/>
      <c r="U283" s="129"/>
      <c r="V283" s="1"/>
      <c r="W283" s="275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37"/>
      <c r="R284" s="129"/>
      <c r="T284" s="1"/>
      <c r="U284" s="129"/>
      <c r="V284" s="1"/>
      <c r="W284" s="275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37"/>
      <c r="R285" s="129"/>
      <c r="T285" s="1"/>
      <c r="U285" s="129"/>
      <c r="V285" s="1"/>
      <c r="W285" s="275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37"/>
      <c r="R286" s="129"/>
      <c r="T286" s="1"/>
      <c r="U286" s="129"/>
      <c r="V286" s="1"/>
      <c r="W286" s="275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37"/>
      <c r="R287" s="129"/>
      <c r="T287" s="1"/>
      <c r="U287" s="129"/>
      <c r="V287" s="1"/>
      <c r="W287" s="275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37"/>
      <c r="R288" s="129"/>
      <c r="T288" s="1"/>
      <c r="U288" s="129"/>
      <c r="V288" s="1"/>
      <c r="W288" s="275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37"/>
      <c r="R289" s="129"/>
      <c r="T289" s="1"/>
      <c r="U289" s="129"/>
      <c r="V289" s="1"/>
      <c r="W289" s="275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37"/>
      <c r="R290" s="129"/>
      <c r="T290" s="1"/>
      <c r="U290" s="129"/>
      <c r="V290" s="1"/>
      <c r="W290" s="275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37"/>
      <c r="R291" s="129"/>
      <c r="T291" s="1"/>
      <c r="U291" s="129"/>
      <c r="V291" s="1"/>
      <c r="W291" s="275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37"/>
      <c r="R292" s="129"/>
      <c r="T292" s="1"/>
      <c r="U292" s="129"/>
      <c r="V292" s="1"/>
      <c r="W292" s="275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37"/>
      <c r="R293" s="129"/>
      <c r="T293" s="1"/>
      <c r="U293" s="129"/>
      <c r="V293" s="1"/>
      <c r="W293" s="275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37"/>
      <c r="R294" s="129"/>
      <c r="T294" s="1"/>
      <c r="U294" s="129"/>
      <c r="V294" s="1"/>
      <c r="W294" s="275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37"/>
      <c r="R295" s="129"/>
      <c r="T295" s="1"/>
      <c r="U295" s="129"/>
      <c r="V295" s="1"/>
      <c r="W295" s="275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37"/>
      <c r="R296" s="129"/>
      <c r="T296" s="1"/>
      <c r="U296" s="129"/>
      <c r="V296" s="1"/>
      <c r="W296" s="275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37"/>
      <c r="R297" s="129"/>
      <c r="T297" s="1"/>
      <c r="U297" s="129"/>
      <c r="V297" s="1"/>
      <c r="W297" s="275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37"/>
      <c r="R298" s="129"/>
      <c r="T298" s="1"/>
      <c r="U298" s="129"/>
      <c r="V298" s="1"/>
      <c r="W298" s="275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37"/>
      <c r="R299" s="129"/>
      <c r="T299" s="1"/>
      <c r="U299" s="129"/>
      <c r="V299" s="1"/>
      <c r="W299" s="275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37"/>
      <c r="R300" s="129"/>
      <c r="T300" s="1"/>
      <c r="U300" s="129"/>
      <c r="V300" s="1"/>
      <c r="W300" s="275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37"/>
      <c r="R301" s="129"/>
      <c r="T301" s="1"/>
      <c r="U301" s="129"/>
      <c r="V301" s="1"/>
      <c r="W301" s="275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37"/>
      <c r="R302" s="129"/>
      <c r="T302" s="1"/>
      <c r="U302" s="129"/>
      <c r="V302" s="1"/>
      <c r="W302" s="275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37"/>
      <c r="R303" s="129"/>
      <c r="T303" s="1"/>
      <c r="U303" s="129"/>
      <c r="V303" s="1"/>
      <c r="W303" s="275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37"/>
      <c r="R304" s="129"/>
      <c r="T304" s="1"/>
      <c r="U304" s="129"/>
      <c r="V304" s="1"/>
      <c r="W304" s="275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37"/>
      <c r="R305" s="129"/>
      <c r="T305" s="1"/>
      <c r="U305" s="129"/>
      <c r="V305" s="1"/>
      <c r="W305" s="275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37"/>
      <c r="R306" s="129"/>
      <c r="T306" s="1"/>
      <c r="U306" s="129"/>
      <c r="V306" s="1"/>
      <c r="W306" s="275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37"/>
      <c r="R307" s="129"/>
      <c r="T307" s="1"/>
      <c r="U307" s="129"/>
      <c r="V307" s="1"/>
      <c r="W307" s="275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37"/>
      <c r="R308" s="129"/>
      <c r="T308" s="1"/>
      <c r="U308" s="129"/>
      <c r="V308" s="1"/>
      <c r="W308" s="275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37"/>
      <c r="R309" s="129"/>
      <c r="T309" s="1"/>
      <c r="U309" s="129"/>
      <c r="V309" s="1"/>
      <c r="W309" s="275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37"/>
      <c r="R310" s="129"/>
      <c r="T310" s="1"/>
      <c r="U310" s="129"/>
      <c r="V310" s="1"/>
      <c r="W310" s="275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37"/>
      <c r="R311" s="129"/>
      <c r="T311" s="1"/>
      <c r="U311" s="129"/>
      <c r="V311" s="1"/>
      <c r="W311" s="275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37"/>
      <c r="R312" s="129"/>
      <c r="T312" s="1"/>
      <c r="U312" s="129"/>
      <c r="V312" s="1"/>
      <c r="W312" s="275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37"/>
      <c r="R313" s="129"/>
      <c r="T313" s="1"/>
      <c r="U313" s="129"/>
      <c r="V313" s="1"/>
      <c r="W313" s="275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37"/>
      <c r="R314" s="129"/>
      <c r="T314" s="1"/>
      <c r="U314" s="129"/>
      <c r="V314" s="1"/>
      <c r="W314" s="275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37"/>
      <c r="R315" s="129"/>
      <c r="T315" s="1"/>
      <c r="U315" s="129"/>
      <c r="V315" s="1"/>
      <c r="W315" s="275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37"/>
      <c r="R316" s="129"/>
      <c r="T316" s="1"/>
      <c r="U316" s="129"/>
      <c r="V316" s="1"/>
      <c r="W316" s="275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37"/>
      <c r="R317" s="129"/>
      <c r="T317" s="1"/>
      <c r="U317" s="129"/>
      <c r="V317" s="1"/>
      <c r="W317" s="275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37"/>
      <c r="R318" s="129"/>
      <c r="T318" s="1"/>
      <c r="U318" s="129"/>
      <c r="V318" s="1"/>
      <c r="W318" s="275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37"/>
      <c r="R319" s="129"/>
      <c r="T319" s="1"/>
      <c r="U319" s="129"/>
      <c r="V319" s="1"/>
      <c r="W319" s="275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37"/>
      <c r="R320" s="129"/>
      <c r="T320" s="1"/>
      <c r="U320" s="129"/>
      <c r="V320" s="1"/>
      <c r="W320" s="275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37"/>
      <c r="R321" s="129"/>
      <c r="T321" s="1"/>
      <c r="U321" s="129"/>
      <c r="V321" s="1"/>
      <c r="W321" s="275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37"/>
      <c r="R322" s="129"/>
      <c r="T322" s="1"/>
      <c r="U322" s="129"/>
      <c r="V322" s="1"/>
      <c r="W322" s="275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37"/>
      <c r="R323" s="129"/>
      <c r="T323" s="1"/>
      <c r="U323" s="129"/>
      <c r="V323" s="1"/>
      <c r="W323" s="275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37"/>
      <c r="R324" s="129"/>
      <c r="T324" s="1"/>
      <c r="U324" s="129"/>
      <c r="V324" s="1"/>
      <c r="W324" s="275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37"/>
      <c r="R325" s="129"/>
      <c r="T325" s="1"/>
      <c r="U325" s="129"/>
      <c r="V325" s="1"/>
      <c r="W325" s="275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37"/>
      <c r="R326" s="129"/>
      <c r="T326" s="1"/>
      <c r="U326" s="129"/>
      <c r="V326" s="1"/>
      <c r="W326" s="275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37"/>
      <c r="R327" s="129"/>
      <c r="T327" s="1"/>
      <c r="U327" s="129"/>
      <c r="V327" s="1"/>
      <c r="W327" s="275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37"/>
      <c r="R328" s="129"/>
      <c r="T328" s="1"/>
      <c r="U328" s="129"/>
      <c r="V328" s="1"/>
      <c r="W328" s="275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37"/>
      <c r="R329" s="129"/>
      <c r="T329" s="1"/>
      <c r="U329" s="129"/>
      <c r="V329" s="1"/>
      <c r="W329" s="275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37"/>
      <c r="R330" s="129"/>
      <c r="T330" s="1"/>
      <c r="U330" s="129"/>
      <c r="V330" s="1"/>
      <c r="W330" s="275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37"/>
      <c r="R331" s="129"/>
      <c r="T331" s="1"/>
      <c r="U331" s="129"/>
      <c r="V331" s="1"/>
      <c r="W331" s="275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37"/>
      <c r="R332" s="129"/>
      <c r="T332" s="1"/>
      <c r="U332" s="129"/>
      <c r="V332" s="1"/>
      <c r="W332" s="275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37"/>
      <c r="R333" s="129"/>
      <c r="T333" s="1"/>
      <c r="U333" s="129"/>
      <c r="V333" s="1"/>
      <c r="W333" s="275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37"/>
      <c r="R334" s="129"/>
      <c r="T334" s="1"/>
      <c r="U334" s="129"/>
      <c r="V334" s="1"/>
      <c r="W334" s="275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37"/>
      <c r="R335" s="129"/>
      <c r="T335" s="1"/>
      <c r="U335" s="129"/>
      <c r="V335" s="1"/>
      <c r="W335" s="275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37"/>
      <c r="R336" s="129"/>
      <c r="T336" s="1"/>
      <c r="U336" s="129"/>
      <c r="V336" s="1"/>
      <c r="W336" s="275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37"/>
      <c r="R337" s="129"/>
      <c r="T337" s="1"/>
      <c r="U337" s="129"/>
      <c r="V337" s="1"/>
      <c r="W337" s="275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37"/>
      <c r="R338" s="129"/>
      <c r="T338" s="1"/>
      <c r="U338" s="129"/>
      <c r="V338" s="1"/>
      <c r="W338" s="275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37"/>
      <c r="R339" s="129"/>
      <c r="T339" s="1"/>
      <c r="U339" s="129"/>
      <c r="V339" s="1"/>
      <c r="W339" s="275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37"/>
      <c r="R340" s="129"/>
      <c r="T340" s="1"/>
      <c r="U340" s="129"/>
      <c r="V340" s="1"/>
      <c r="W340" s="275"/>
      <c r="X340" s="1"/>
      <c r="Y340" s="1"/>
      <c r="Z340" s="1"/>
    </row>
  </sheetData>
  <sortState ref="A68:AD91">
    <sortCondition ref="J68"/>
  </sortState>
  <conditionalFormatting sqref="I38:I61">
    <cfRule type="cellIs" dxfId="11" priority="3" operator="greaterThan">
      <formula>0.8</formula>
    </cfRule>
  </conditionalFormatting>
  <conditionalFormatting sqref="S8:S31">
    <cfRule type="cellIs" dxfId="10" priority="2" operator="lessThan">
      <formula>3.5</formula>
    </cfRule>
  </conditionalFormatting>
  <conditionalFormatting sqref="I68:I91">
    <cfRule type="cellIs" dxfId="9" priority="1" operator="greaterThan">
      <formula>0.8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D340"/>
  <sheetViews>
    <sheetView workbookViewId="0">
      <pane xSplit="3" ySplit="7" topLeftCell="Q8" activePane="bottomRight" state="frozen"/>
      <selection pane="topRight" activeCell="D1" sqref="D1"/>
      <selection pane="bottomLeft" activeCell="A8" sqref="A8"/>
      <selection pane="bottomRight" activeCell="X14" sqref="X14"/>
    </sheetView>
  </sheetViews>
  <sheetFormatPr defaultRowHeight="12.75" x14ac:dyDescent="0.2"/>
  <cols>
    <col min="2" max="2" width="20" customWidth="1"/>
    <col min="3" max="3" width="3.85546875" customWidth="1"/>
    <col min="4" max="4" width="9.140625" customWidth="1"/>
    <col min="5" max="5" width="9" customWidth="1"/>
    <col min="6" max="6" width="10.42578125" customWidth="1"/>
    <col min="7" max="7" width="8.85546875" customWidth="1"/>
    <col min="8" max="8" width="8.5703125" customWidth="1"/>
    <col min="9" max="9" width="8" customWidth="1"/>
    <col min="10" max="10" width="7.7109375" customWidth="1"/>
    <col min="11" max="11" width="8.85546875" customWidth="1"/>
    <col min="12" max="12" width="8.140625" customWidth="1"/>
    <col min="13" max="13" width="7.85546875" customWidth="1"/>
    <col min="14" max="16" width="10.7109375" customWidth="1"/>
    <col min="17" max="17" width="11.7109375" style="133" bestFit="1" customWidth="1"/>
    <col min="18" max="18" width="11.7109375" style="125" customWidth="1"/>
    <col min="19" max="19" width="9.28515625" style="26" customWidth="1"/>
    <col min="20" max="20" width="10.7109375" customWidth="1"/>
    <col min="21" max="21" width="10.28515625" style="125" bestFit="1" customWidth="1"/>
    <col min="22" max="22" width="10.42578125" customWidth="1"/>
    <col min="23" max="23" width="7" style="52" customWidth="1"/>
  </cols>
  <sheetData>
    <row r="2" spans="1:27" x14ac:dyDescent="0.2">
      <c r="B2" s="1" t="s">
        <v>385</v>
      </c>
      <c r="C2" s="1"/>
    </row>
    <row r="3" spans="1:27" x14ac:dyDescent="0.2">
      <c r="B3" s="1" t="s">
        <v>66</v>
      </c>
      <c r="C3" s="1"/>
      <c r="G3" s="37"/>
    </row>
    <row r="4" spans="1:27" ht="13.5" thickBot="1" x14ac:dyDescent="0.25"/>
    <row r="5" spans="1:27" x14ac:dyDescent="0.2">
      <c r="B5" s="298" t="s">
        <v>416</v>
      </c>
      <c r="C5" s="204"/>
      <c r="D5" s="6" t="s">
        <v>38</v>
      </c>
      <c r="E5" s="7"/>
      <c r="F5" s="7"/>
      <c r="G5" s="7"/>
      <c r="H5" s="57"/>
      <c r="I5" s="60" t="s">
        <v>449</v>
      </c>
      <c r="J5" s="61"/>
      <c r="K5" s="61"/>
      <c r="L5" s="61"/>
      <c r="M5" s="62"/>
      <c r="N5" s="305" t="s">
        <v>42</v>
      </c>
      <c r="O5" s="70"/>
      <c r="P5" s="388"/>
      <c r="Q5" s="202" t="s">
        <v>42</v>
      </c>
      <c r="R5" s="299" t="s">
        <v>417</v>
      </c>
      <c r="S5" s="371"/>
      <c r="T5" s="69" t="s">
        <v>419</v>
      </c>
      <c r="U5" s="126"/>
      <c r="V5" s="315"/>
    </row>
    <row r="6" spans="1:27" x14ac:dyDescent="0.2">
      <c r="B6" s="165" t="s">
        <v>1</v>
      </c>
      <c r="C6" s="187" t="s">
        <v>409</v>
      </c>
      <c r="D6" s="166" t="s">
        <v>381</v>
      </c>
      <c r="E6" s="166" t="s">
        <v>10</v>
      </c>
      <c r="F6" s="186" t="s">
        <v>21</v>
      </c>
      <c r="G6" s="186" t="s">
        <v>447</v>
      </c>
      <c r="H6" s="378" t="s">
        <v>37</v>
      </c>
      <c r="I6" s="165" t="s">
        <v>105</v>
      </c>
      <c r="J6" s="166" t="s">
        <v>77</v>
      </c>
      <c r="K6" s="68" t="s">
        <v>440</v>
      </c>
      <c r="L6" s="68" t="s">
        <v>109</v>
      </c>
      <c r="M6" s="379" t="s">
        <v>37</v>
      </c>
      <c r="N6" s="82" t="s">
        <v>38</v>
      </c>
      <c r="O6" s="72"/>
      <c r="P6" s="59"/>
      <c r="Q6" s="203" t="s">
        <v>41</v>
      </c>
      <c r="R6" s="300" t="s">
        <v>14</v>
      </c>
      <c r="S6" s="372" t="s">
        <v>15</v>
      </c>
      <c r="T6" s="135" t="s">
        <v>14</v>
      </c>
      <c r="U6" s="127" t="s">
        <v>15</v>
      </c>
      <c r="V6" s="315"/>
    </row>
    <row r="7" spans="1:27" ht="13.5" thickBot="1" x14ac:dyDescent="0.25">
      <c r="B7" s="22"/>
      <c r="C7" s="149"/>
      <c r="D7" s="348">
        <v>42105</v>
      </c>
      <c r="E7" s="168">
        <v>42133</v>
      </c>
      <c r="F7" s="376">
        <v>42231</v>
      </c>
      <c r="G7" s="376">
        <v>42252</v>
      </c>
      <c r="H7" s="377" t="s">
        <v>37</v>
      </c>
      <c r="I7" s="11"/>
      <c r="J7" s="65"/>
      <c r="K7" s="65"/>
      <c r="L7" s="199"/>
      <c r="M7" s="14"/>
      <c r="N7" s="251">
        <v>1</v>
      </c>
      <c r="O7" s="252">
        <v>2</v>
      </c>
      <c r="P7" s="253">
        <v>3</v>
      </c>
      <c r="Q7" s="254">
        <v>1</v>
      </c>
      <c r="R7" s="301"/>
      <c r="S7" s="373"/>
      <c r="T7" s="370"/>
      <c r="U7" s="380"/>
      <c r="V7" s="315"/>
    </row>
    <row r="8" spans="1:27" ht="12.75" customHeight="1" x14ac:dyDescent="0.2">
      <c r="A8" s="1"/>
      <c r="B8" s="263" t="s">
        <v>12</v>
      </c>
      <c r="C8" s="204"/>
      <c r="D8" s="44">
        <v>0.90059999999999996</v>
      </c>
      <c r="E8" s="45">
        <v>0.94930000000000003</v>
      </c>
      <c r="F8" s="45">
        <v>0</v>
      </c>
      <c r="G8" s="45">
        <v>1</v>
      </c>
      <c r="H8" s="338">
        <v>0</v>
      </c>
      <c r="I8" s="205">
        <v>0.98089999999999999</v>
      </c>
      <c r="J8" s="205">
        <v>0.95389999999999997</v>
      </c>
      <c r="K8" s="205">
        <v>0.91449999999999998</v>
      </c>
      <c r="L8" s="207">
        <v>0.9496</v>
      </c>
      <c r="M8" s="205"/>
      <c r="N8" s="285">
        <f>IF(N$7=0,0,SUM(LARGE(D8:H8,{1})))</f>
        <v>1</v>
      </c>
      <c r="O8" s="286">
        <f>IF(O$7=0,0,SUM(LARGE(D8:H8,{2})))</f>
        <v>0.94930000000000003</v>
      </c>
      <c r="P8" s="389">
        <v>0</v>
      </c>
      <c r="Q8" s="288">
        <f t="shared" ref="Q8:Q31" si="0">IF(Q$7=0,0,MAX(I8:M8))</f>
        <v>0.98089999999999999</v>
      </c>
      <c r="R8" s="302">
        <f t="shared" ref="R8:R31" si="1">SUM(N8:Q8)</f>
        <v>2.9302000000000001</v>
      </c>
      <c r="S8" s="367">
        <f t="shared" ref="S8:S31" si="2">RANK(R8,$R$8:$R$31)</f>
        <v>1</v>
      </c>
      <c r="T8" s="88">
        <f t="shared" ref="T8:T31" si="3">SUM(N8:P8)</f>
        <v>1.9493</v>
      </c>
      <c r="U8" s="381">
        <f t="shared" ref="U8:U31" si="4">RANK(T8,$T$8:$T$31)</f>
        <v>1</v>
      </c>
      <c r="V8" s="315"/>
      <c r="W8" s="52">
        <f>R8/3</f>
        <v>0.97673333333333334</v>
      </c>
      <c r="X8" s="37">
        <f>T8/2</f>
        <v>0.97465000000000002</v>
      </c>
      <c r="Y8" s="37"/>
      <c r="Z8" s="37"/>
      <c r="AA8" s="37"/>
    </row>
    <row r="9" spans="1:27" ht="12.75" customHeight="1" x14ac:dyDescent="0.2">
      <c r="A9" s="1"/>
      <c r="B9" s="264" t="s">
        <v>3</v>
      </c>
      <c r="C9" s="187"/>
      <c r="D9" s="46">
        <v>0.85209999999999997</v>
      </c>
      <c r="E9" s="47">
        <v>1</v>
      </c>
      <c r="F9" s="47">
        <v>0.90542934833740474</v>
      </c>
      <c r="G9" s="47">
        <v>0.89580000000000004</v>
      </c>
      <c r="H9" s="339">
        <v>0</v>
      </c>
      <c r="I9" s="215"/>
      <c r="J9" s="215">
        <v>0.89849999999999997</v>
      </c>
      <c r="K9" s="215">
        <v>0.75170000000000003</v>
      </c>
      <c r="L9" s="216"/>
      <c r="M9" s="215"/>
      <c r="N9" s="209">
        <f>IF(N$7=0,0,SUM(LARGE(D9:H9,{1})))</f>
        <v>1</v>
      </c>
      <c r="O9" s="210">
        <f>IF(O$7=0,0,SUM(LARGE(D9:H9,{2})))</f>
        <v>0.90542934833740474</v>
      </c>
      <c r="P9" s="390">
        <v>0</v>
      </c>
      <c r="Q9" s="212">
        <f t="shared" si="0"/>
        <v>0.89849999999999997</v>
      </c>
      <c r="R9" s="303">
        <f t="shared" si="1"/>
        <v>2.8039293483374048</v>
      </c>
      <c r="S9" s="368">
        <f t="shared" si="2"/>
        <v>2</v>
      </c>
      <c r="T9" s="76">
        <f t="shared" si="3"/>
        <v>1.9054293483374047</v>
      </c>
      <c r="U9" s="127">
        <f t="shared" si="4"/>
        <v>3</v>
      </c>
      <c r="V9" s="315"/>
      <c r="W9" s="52">
        <f t="shared" ref="W9:W18" si="5">R9/3</f>
        <v>0.93464311611246831</v>
      </c>
      <c r="X9" s="37">
        <f t="shared" ref="X9:X18" si="6">T9/2</f>
        <v>0.95271467416870237</v>
      </c>
      <c r="Y9" s="37"/>
      <c r="Z9" s="37"/>
      <c r="AA9" s="37"/>
    </row>
    <row r="10" spans="1:27" ht="12.75" customHeight="1" x14ac:dyDescent="0.2">
      <c r="A10" s="1"/>
      <c r="B10" s="264" t="s">
        <v>404</v>
      </c>
      <c r="C10" s="187"/>
      <c r="D10" s="46">
        <v>0.89229999999999998</v>
      </c>
      <c r="E10" s="47">
        <v>0.27900000000000003</v>
      </c>
      <c r="F10" s="47">
        <v>1</v>
      </c>
      <c r="G10" s="47">
        <v>0</v>
      </c>
      <c r="H10" s="339">
        <v>0</v>
      </c>
      <c r="I10" s="215"/>
      <c r="J10" s="215"/>
      <c r="K10" s="215"/>
      <c r="L10" s="216">
        <v>0.86329999999999996</v>
      </c>
      <c r="M10" s="215"/>
      <c r="N10" s="209">
        <f>IF(N$7=0,0,SUM(LARGE(D10:H10,{1})))</f>
        <v>1</v>
      </c>
      <c r="O10" s="210">
        <f>IF(O$7=0,0,SUM(LARGE(D10:H10,{2})))</f>
        <v>0.89229999999999998</v>
      </c>
      <c r="P10" s="390">
        <v>0</v>
      </c>
      <c r="Q10" s="212">
        <f t="shared" si="0"/>
        <v>0.86329999999999996</v>
      </c>
      <c r="R10" s="303">
        <f t="shared" si="1"/>
        <v>2.7556000000000003</v>
      </c>
      <c r="S10" s="368">
        <f t="shared" si="2"/>
        <v>3</v>
      </c>
      <c r="T10" s="76">
        <f t="shared" si="3"/>
        <v>1.8923000000000001</v>
      </c>
      <c r="U10" s="127">
        <f t="shared" si="4"/>
        <v>5</v>
      </c>
      <c r="V10" s="315"/>
      <c r="W10" s="52">
        <f t="shared" si="5"/>
        <v>0.91853333333333342</v>
      </c>
      <c r="X10" s="37">
        <f t="shared" si="6"/>
        <v>0.94615000000000005</v>
      </c>
      <c r="Y10" s="37"/>
      <c r="Z10" s="37"/>
      <c r="AA10" s="37"/>
    </row>
    <row r="11" spans="1:27" ht="12.75" customHeight="1" x14ac:dyDescent="0.2">
      <c r="B11" s="264" t="s">
        <v>103</v>
      </c>
      <c r="C11" s="187" t="s">
        <v>408</v>
      </c>
      <c r="D11" s="46">
        <v>0.83460000000000001</v>
      </c>
      <c r="E11" s="47">
        <v>0.87250000000000005</v>
      </c>
      <c r="F11" s="47">
        <v>0.81946033502572135</v>
      </c>
      <c r="G11" s="47">
        <v>0</v>
      </c>
      <c r="H11" s="339">
        <v>0</v>
      </c>
      <c r="I11" s="215">
        <v>0.873</v>
      </c>
      <c r="J11" s="215"/>
      <c r="K11" s="215"/>
      <c r="L11" s="216"/>
      <c r="M11" s="216"/>
      <c r="N11" s="209">
        <f>IF(N$7=0,0,SUM(LARGE(D11:H11,{1})))</f>
        <v>0.87250000000000005</v>
      </c>
      <c r="O11" s="210">
        <f>IF(O$7=0,0,SUM(LARGE(D11:H11,{2})))</f>
        <v>0.83460000000000001</v>
      </c>
      <c r="P11" s="390">
        <v>0</v>
      </c>
      <c r="Q11" s="212">
        <f t="shared" si="0"/>
        <v>0.873</v>
      </c>
      <c r="R11" s="303">
        <f t="shared" si="1"/>
        <v>2.5800999999999998</v>
      </c>
      <c r="S11" s="368">
        <f t="shared" si="2"/>
        <v>4</v>
      </c>
      <c r="T11" s="76">
        <f t="shared" si="3"/>
        <v>1.7071000000000001</v>
      </c>
      <c r="U11" s="127">
        <f t="shared" si="4"/>
        <v>10</v>
      </c>
      <c r="V11" s="315"/>
      <c r="W11" s="52">
        <f t="shared" si="5"/>
        <v>0.86003333333333332</v>
      </c>
      <c r="X11" s="37">
        <f t="shared" si="6"/>
        <v>0.85355000000000003</v>
      </c>
      <c r="Y11" s="37"/>
      <c r="Z11" s="37"/>
      <c r="AA11" s="37"/>
    </row>
    <row r="12" spans="1:27" ht="12.75" customHeight="1" x14ac:dyDescent="0.2">
      <c r="B12" s="224" t="s">
        <v>407</v>
      </c>
      <c r="C12" s="187" t="s">
        <v>74</v>
      </c>
      <c r="D12" s="340">
        <v>0.74560000000000004</v>
      </c>
      <c r="E12" s="268">
        <v>0.85419999999999996</v>
      </c>
      <c r="F12" s="268">
        <v>0.77396060246996101</v>
      </c>
      <c r="G12" s="268">
        <v>0</v>
      </c>
      <c r="H12" s="341">
        <v>0</v>
      </c>
      <c r="I12" s="215"/>
      <c r="J12" s="215"/>
      <c r="K12" s="215"/>
      <c r="L12" s="215">
        <v>0.62960000000000005</v>
      </c>
      <c r="M12" s="216"/>
      <c r="N12" s="209">
        <f>IF(N$7=0,0,SUM(LARGE(D12:H12,{1})))</f>
        <v>0.85419999999999996</v>
      </c>
      <c r="O12" s="210">
        <f>IF(O$7=0,0,SUM(LARGE(D12:H12,{2})))</f>
        <v>0.77396060246996101</v>
      </c>
      <c r="P12" s="390">
        <v>0</v>
      </c>
      <c r="Q12" s="212">
        <f t="shared" si="0"/>
        <v>0.62960000000000005</v>
      </c>
      <c r="R12" s="303">
        <f t="shared" si="1"/>
        <v>2.2577606024699608</v>
      </c>
      <c r="S12" s="368">
        <f t="shared" si="2"/>
        <v>5</v>
      </c>
      <c r="T12" s="76">
        <f t="shared" si="3"/>
        <v>1.6281606024699609</v>
      </c>
      <c r="U12" s="127">
        <f t="shared" si="4"/>
        <v>11</v>
      </c>
      <c r="V12" s="315"/>
      <c r="W12" s="52">
        <f t="shared" si="5"/>
        <v>0.75258686748998693</v>
      </c>
      <c r="X12" s="37">
        <f t="shared" si="6"/>
        <v>0.81408030123498043</v>
      </c>
      <c r="Y12" s="37"/>
      <c r="Z12" s="37"/>
      <c r="AA12" s="37"/>
    </row>
    <row r="13" spans="1:27" ht="12.75" customHeight="1" x14ac:dyDescent="0.2">
      <c r="A13" s="1"/>
      <c r="B13" s="264" t="s">
        <v>386</v>
      </c>
      <c r="C13" s="187"/>
      <c r="D13" s="46">
        <v>1</v>
      </c>
      <c r="E13" s="47">
        <v>0.92710000000000004</v>
      </c>
      <c r="F13" s="47">
        <v>0</v>
      </c>
      <c r="G13" s="47">
        <v>0</v>
      </c>
      <c r="H13" s="339">
        <v>0</v>
      </c>
      <c r="I13" s="215"/>
      <c r="J13" s="215"/>
      <c r="K13" s="215"/>
      <c r="L13" s="215"/>
      <c r="M13" s="216"/>
      <c r="N13" s="209">
        <f>IF(N$7=0,0,SUM(LARGE(D13:H13,{1})))</f>
        <v>1</v>
      </c>
      <c r="O13" s="210">
        <f>IF(O$7=0,0,SUM(LARGE(D13:H13,{2})))</f>
        <v>0.92710000000000004</v>
      </c>
      <c r="P13" s="390">
        <v>0</v>
      </c>
      <c r="Q13" s="212">
        <f t="shared" si="0"/>
        <v>0</v>
      </c>
      <c r="R13" s="303">
        <f t="shared" si="1"/>
        <v>1.9271</v>
      </c>
      <c r="S13" s="368">
        <f t="shared" si="2"/>
        <v>6</v>
      </c>
      <c r="T13" s="76">
        <f t="shared" si="3"/>
        <v>1.9271</v>
      </c>
      <c r="U13" s="127">
        <f t="shared" si="4"/>
        <v>2</v>
      </c>
      <c r="V13" s="315"/>
      <c r="W13" s="52">
        <f t="shared" si="5"/>
        <v>0.64236666666666664</v>
      </c>
      <c r="X13" s="37">
        <f t="shared" si="6"/>
        <v>0.96355000000000002</v>
      </c>
      <c r="Y13" s="37"/>
      <c r="Z13" s="37"/>
      <c r="AA13" s="37"/>
    </row>
    <row r="14" spans="1:27" ht="12.75" customHeight="1" x14ac:dyDescent="0.2">
      <c r="A14" s="1"/>
      <c r="B14" s="264" t="s">
        <v>2</v>
      </c>
      <c r="C14" s="187"/>
      <c r="D14" s="46">
        <v>0.96970000000000001</v>
      </c>
      <c r="E14" s="47">
        <v>0.92749999999999999</v>
      </c>
      <c r="F14" s="47">
        <v>0</v>
      </c>
      <c r="G14" s="47">
        <v>0.82509999999999994</v>
      </c>
      <c r="H14" s="339">
        <v>0</v>
      </c>
      <c r="I14" s="215"/>
      <c r="J14" s="215"/>
      <c r="K14" s="215"/>
      <c r="L14" s="215"/>
      <c r="M14" s="216"/>
      <c r="N14" s="209">
        <f>IF(N$7=0,0,SUM(LARGE(D14:H14,{1})))</f>
        <v>0.96970000000000001</v>
      </c>
      <c r="O14" s="210">
        <f>IF(O$7=0,0,SUM(LARGE(D14:H14,{2})))</f>
        <v>0.92749999999999999</v>
      </c>
      <c r="P14" s="390">
        <v>0</v>
      </c>
      <c r="Q14" s="212">
        <f t="shared" si="0"/>
        <v>0</v>
      </c>
      <c r="R14" s="303">
        <f t="shared" si="1"/>
        <v>1.8972</v>
      </c>
      <c r="S14" s="368">
        <f t="shared" si="2"/>
        <v>7</v>
      </c>
      <c r="T14" s="76">
        <f t="shared" si="3"/>
        <v>1.8972</v>
      </c>
      <c r="U14" s="127">
        <f t="shared" si="4"/>
        <v>4</v>
      </c>
      <c r="V14" s="315"/>
      <c r="W14" s="52">
        <f t="shared" si="5"/>
        <v>0.63239999999999996</v>
      </c>
      <c r="X14" s="37">
        <f t="shared" si="6"/>
        <v>0.9486</v>
      </c>
      <c r="Y14" s="37"/>
      <c r="Z14" s="37"/>
      <c r="AA14" s="37"/>
    </row>
    <row r="15" spans="1:27" ht="12.75" customHeight="1" x14ac:dyDescent="0.2">
      <c r="B15" s="264" t="s">
        <v>17</v>
      </c>
      <c r="C15" s="187"/>
      <c r="D15" s="46">
        <v>0.80259999999999998</v>
      </c>
      <c r="E15" s="47">
        <v>0.97189999999999999</v>
      </c>
      <c r="F15" s="47">
        <v>0.8789757247475728</v>
      </c>
      <c r="G15" s="47">
        <v>0</v>
      </c>
      <c r="H15" s="339">
        <v>0</v>
      </c>
      <c r="I15" s="215"/>
      <c r="J15" s="215"/>
      <c r="K15" s="215"/>
      <c r="L15" s="215"/>
      <c r="M15" s="216"/>
      <c r="N15" s="209">
        <f>IF(N$7=0,0,SUM(LARGE(D15:H15,{1})))</f>
        <v>0.97189999999999999</v>
      </c>
      <c r="O15" s="210">
        <f>IF(O$7=0,0,SUM(LARGE(D15:H15,{2})))</f>
        <v>0.8789757247475728</v>
      </c>
      <c r="P15" s="390">
        <v>0</v>
      </c>
      <c r="Q15" s="212">
        <f t="shared" si="0"/>
        <v>0</v>
      </c>
      <c r="R15" s="303">
        <f t="shared" si="1"/>
        <v>1.8508757247475729</v>
      </c>
      <c r="S15" s="368">
        <f t="shared" si="2"/>
        <v>8</v>
      </c>
      <c r="T15" s="76">
        <f t="shared" si="3"/>
        <v>1.8508757247475729</v>
      </c>
      <c r="U15" s="127">
        <f t="shared" si="4"/>
        <v>6</v>
      </c>
      <c r="V15" s="315"/>
      <c r="W15" s="52">
        <f t="shared" si="5"/>
        <v>0.61695857491585759</v>
      </c>
      <c r="X15" s="37">
        <f t="shared" si="6"/>
        <v>0.92543786237378645</v>
      </c>
      <c r="Y15" s="37"/>
      <c r="Z15" s="37"/>
      <c r="AA15" s="37"/>
    </row>
    <row r="16" spans="1:27" ht="12.75" customHeight="1" x14ac:dyDescent="0.2">
      <c r="A16" s="1"/>
      <c r="B16" s="264" t="s">
        <v>420</v>
      </c>
      <c r="C16" s="187" t="s">
        <v>74</v>
      </c>
      <c r="D16" s="46">
        <v>0</v>
      </c>
      <c r="E16" s="47">
        <v>0.90580000000000005</v>
      </c>
      <c r="F16" s="47">
        <v>0.9198489680205113</v>
      </c>
      <c r="G16" s="47">
        <v>0.86470000000000002</v>
      </c>
      <c r="H16" s="339">
        <v>0</v>
      </c>
      <c r="I16" s="215"/>
      <c r="J16" s="215"/>
      <c r="K16" s="215"/>
      <c r="L16" s="215"/>
      <c r="M16" s="216"/>
      <c r="N16" s="209">
        <f>IF(N$7=0,0,SUM(LARGE(D16:H16,{1})))</f>
        <v>0.9198489680205113</v>
      </c>
      <c r="O16" s="210">
        <f>IF(O$7=0,0,SUM(LARGE(D16:H16,{2})))</f>
        <v>0.90580000000000005</v>
      </c>
      <c r="P16" s="390">
        <v>0</v>
      </c>
      <c r="Q16" s="212">
        <f t="shared" si="0"/>
        <v>0</v>
      </c>
      <c r="R16" s="303">
        <f t="shared" si="1"/>
        <v>1.8256489680205115</v>
      </c>
      <c r="S16" s="368">
        <f t="shared" si="2"/>
        <v>9</v>
      </c>
      <c r="T16" s="76">
        <f t="shared" si="3"/>
        <v>1.8256489680205115</v>
      </c>
      <c r="U16" s="127">
        <f t="shared" si="4"/>
        <v>7</v>
      </c>
      <c r="V16" s="315"/>
      <c r="W16" s="52">
        <f t="shared" si="5"/>
        <v>0.60854965600683719</v>
      </c>
      <c r="X16" s="37">
        <f t="shared" si="6"/>
        <v>0.91282448401025573</v>
      </c>
      <c r="Y16" s="37"/>
      <c r="Z16" s="37"/>
      <c r="AA16" s="37"/>
    </row>
    <row r="17" spans="1:30" ht="12.75" customHeight="1" x14ac:dyDescent="0.2">
      <c r="B17" s="224" t="s">
        <v>4</v>
      </c>
      <c r="C17" s="187"/>
      <c r="D17" s="340">
        <v>0.73099999999999998</v>
      </c>
      <c r="E17" s="268">
        <v>0.9194</v>
      </c>
      <c r="F17" s="268">
        <v>0.87166163467972158</v>
      </c>
      <c r="G17" s="268">
        <v>0</v>
      </c>
      <c r="H17" s="341">
        <v>0</v>
      </c>
      <c r="I17" s="215"/>
      <c r="J17" s="215"/>
      <c r="K17" s="215"/>
      <c r="L17" s="215"/>
      <c r="M17" s="216"/>
      <c r="N17" s="209">
        <f>IF(N$7=0,0,SUM(LARGE(D17:H17,{1})))</f>
        <v>0.9194</v>
      </c>
      <c r="O17" s="210">
        <f>IF(O$7=0,0,SUM(LARGE(D17:H17,{2})))</f>
        <v>0.87166163467972158</v>
      </c>
      <c r="P17" s="390">
        <v>0</v>
      </c>
      <c r="Q17" s="212">
        <f t="shared" si="0"/>
        <v>0</v>
      </c>
      <c r="R17" s="303">
        <f t="shared" si="1"/>
        <v>1.7910616346797217</v>
      </c>
      <c r="S17" s="368">
        <f t="shared" si="2"/>
        <v>10</v>
      </c>
      <c r="T17" s="76">
        <f t="shared" si="3"/>
        <v>1.7910616346797217</v>
      </c>
      <c r="U17" s="127">
        <f t="shared" si="4"/>
        <v>8</v>
      </c>
      <c r="V17" s="315"/>
      <c r="W17" s="52">
        <f t="shared" si="5"/>
        <v>0.59702054489324052</v>
      </c>
      <c r="X17" s="37">
        <f t="shared" si="6"/>
        <v>0.89553081733986084</v>
      </c>
      <c r="Y17" s="37"/>
      <c r="Z17" s="37"/>
      <c r="AA17" s="37"/>
    </row>
    <row r="18" spans="1:30" ht="12.75" customHeight="1" x14ac:dyDescent="0.2">
      <c r="A18" s="1"/>
      <c r="B18" s="264" t="s">
        <v>6</v>
      </c>
      <c r="C18" s="187"/>
      <c r="D18" s="46">
        <v>0.82530000000000003</v>
      </c>
      <c r="E18" s="47">
        <v>0.67479999999999996</v>
      </c>
      <c r="F18" s="47">
        <v>0.91706596892120285</v>
      </c>
      <c r="G18" s="47">
        <v>0</v>
      </c>
      <c r="H18" s="339">
        <v>0</v>
      </c>
      <c r="I18" s="215"/>
      <c r="J18" s="216"/>
      <c r="K18" s="215"/>
      <c r="L18" s="216"/>
      <c r="M18" s="216"/>
      <c r="N18" s="209">
        <f>IF(N$7=0,0,SUM(LARGE(D18:H18,{1})))</f>
        <v>0.91706596892120285</v>
      </c>
      <c r="O18" s="210">
        <f>IF(O$7=0,0,SUM(LARGE(D18:H18,{2})))</f>
        <v>0.82530000000000003</v>
      </c>
      <c r="P18" s="390">
        <v>0</v>
      </c>
      <c r="Q18" s="212">
        <f t="shared" si="0"/>
        <v>0</v>
      </c>
      <c r="R18" s="303">
        <f t="shared" si="1"/>
        <v>1.7423659689212028</v>
      </c>
      <c r="S18" s="368">
        <f t="shared" si="2"/>
        <v>11</v>
      </c>
      <c r="T18" s="76">
        <f t="shared" si="3"/>
        <v>1.7423659689212028</v>
      </c>
      <c r="U18" s="127">
        <f t="shared" si="4"/>
        <v>9</v>
      </c>
      <c r="V18" s="315"/>
      <c r="W18" s="52">
        <f t="shared" si="5"/>
        <v>0.58078865630706755</v>
      </c>
      <c r="X18" s="37">
        <f t="shared" si="6"/>
        <v>0.87118298446060138</v>
      </c>
      <c r="Y18" s="37"/>
      <c r="Z18" s="37"/>
      <c r="AA18" s="37"/>
    </row>
    <row r="19" spans="1:30" ht="12.75" customHeight="1" x14ac:dyDescent="0.2">
      <c r="A19" s="1"/>
      <c r="B19" s="264" t="s">
        <v>406</v>
      </c>
      <c r="C19" s="187" t="s">
        <v>74</v>
      </c>
      <c r="D19" s="46">
        <v>0.5716</v>
      </c>
      <c r="E19" s="47">
        <v>0.64229999999999998</v>
      </c>
      <c r="F19" s="47">
        <v>0</v>
      </c>
      <c r="G19" s="47">
        <v>0</v>
      </c>
      <c r="H19" s="339">
        <v>0</v>
      </c>
      <c r="I19" s="215"/>
      <c r="J19" s="216"/>
      <c r="K19" s="216"/>
      <c r="L19" s="216"/>
      <c r="M19" s="216"/>
      <c r="N19" s="209">
        <f>IF(N$7=0,0,SUM(LARGE(D19:H19,{1})))</f>
        <v>0.64229999999999998</v>
      </c>
      <c r="O19" s="210">
        <f>IF(O$7=0,0,SUM(LARGE(D19:H19,{2})))</f>
        <v>0.5716</v>
      </c>
      <c r="P19" s="390">
        <v>0</v>
      </c>
      <c r="Q19" s="212">
        <f t="shared" si="0"/>
        <v>0</v>
      </c>
      <c r="R19" s="303">
        <f t="shared" si="1"/>
        <v>1.2139</v>
      </c>
      <c r="S19" s="368">
        <f t="shared" si="2"/>
        <v>12</v>
      </c>
      <c r="T19" s="76">
        <f t="shared" si="3"/>
        <v>1.2139</v>
      </c>
      <c r="U19" s="127">
        <f t="shared" si="4"/>
        <v>12</v>
      </c>
      <c r="V19" s="315"/>
      <c r="X19" s="37"/>
      <c r="Y19" s="37"/>
      <c r="Z19" s="37"/>
      <c r="AA19" s="37"/>
    </row>
    <row r="20" spans="1:30" ht="12.75" customHeight="1" x14ac:dyDescent="0.2">
      <c r="A20" s="1"/>
      <c r="B20" s="264" t="s">
        <v>13</v>
      </c>
      <c r="C20" s="187"/>
      <c r="D20" s="46">
        <v>0</v>
      </c>
      <c r="E20" s="47">
        <v>0.99619999999999997</v>
      </c>
      <c r="F20" s="47">
        <v>0</v>
      </c>
      <c r="G20" s="47">
        <v>0</v>
      </c>
      <c r="H20" s="339">
        <v>0</v>
      </c>
      <c r="I20" s="215"/>
      <c r="J20" s="216"/>
      <c r="K20" s="216"/>
      <c r="L20" s="216"/>
      <c r="M20" s="216"/>
      <c r="N20" s="209">
        <f>IF(N$7=0,0,SUM(LARGE(D20:H20,{1})))</f>
        <v>0.99619999999999997</v>
      </c>
      <c r="O20" s="210">
        <f>IF(O$7=0,0,SUM(LARGE(D20:H20,{2})))</f>
        <v>0</v>
      </c>
      <c r="P20" s="390">
        <v>0</v>
      </c>
      <c r="Q20" s="212">
        <f t="shared" si="0"/>
        <v>0</v>
      </c>
      <c r="R20" s="303">
        <f t="shared" si="1"/>
        <v>0.99619999999999997</v>
      </c>
      <c r="S20" s="368">
        <f t="shared" si="2"/>
        <v>13</v>
      </c>
      <c r="T20" s="76">
        <f t="shared" si="3"/>
        <v>0.99619999999999997</v>
      </c>
      <c r="U20" s="127">
        <f t="shared" si="4"/>
        <v>13</v>
      </c>
      <c r="V20" s="315"/>
      <c r="X20" s="37"/>
      <c r="Y20" s="37"/>
      <c r="Z20" s="37"/>
      <c r="AA20" s="37"/>
    </row>
    <row r="21" spans="1:30" ht="12.75" customHeight="1" x14ac:dyDescent="0.2">
      <c r="A21" s="1"/>
      <c r="B21" s="386" t="s">
        <v>424</v>
      </c>
      <c r="C21" s="187" t="s">
        <v>74</v>
      </c>
      <c r="D21" s="46">
        <v>0.83560000000000001</v>
      </c>
      <c r="E21" s="47">
        <v>0</v>
      </c>
      <c r="F21" s="47">
        <v>0</v>
      </c>
      <c r="G21" s="47">
        <v>0</v>
      </c>
      <c r="H21" s="339">
        <v>0</v>
      </c>
      <c r="I21" s="215"/>
      <c r="J21" s="216"/>
      <c r="K21" s="216"/>
      <c r="L21" s="216"/>
      <c r="M21" s="216"/>
      <c r="N21" s="209">
        <f>IF(N$7=0,0,SUM(LARGE(D21:H21,{1})))</f>
        <v>0.83560000000000001</v>
      </c>
      <c r="O21" s="210">
        <f>IF(O$7=0,0,SUM(LARGE(D21:H21,{2})))</f>
        <v>0</v>
      </c>
      <c r="P21" s="390">
        <v>0</v>
      </c>
      <c r="Q21" s="212">
        <f t="shared" si="0"/>
        <v>0</v>
      </c>
      <c r="R21" s="303">
        <f t="shared" si="1"/>
        <v>0.83560000000000001</v>
      </c>
      <c r="S21" s="368">
        <f t="shared" si="2"/>
        <v>14</v>
      </c>
      <c r="T21" s="76">
        <f t="shared" si="3"/>
        <v>0.83560000000000001</v>
      </c>
      <c r="U21" s="127">
        <f t="shared" si="4"/>
        <v>14</v>
      </c>
      <c r="V21" s="315"/>
      <c r="X21" s="37"/>
      <c r="Y21" s="37"/>
      <c r="Z21" s="37"/>
      <c r="AA21" s="37"/>
    </row>
    <row r="22" spans="1:30" ht="12.75" customHeight="1" x14ac:dyDescent="0.2">
      <c r="B22" s="266" t="s">
        <v>387</v>
      </c>
      <c r="C22" s="187" t="s">
        <v>74</v>
      </c>
      <c r="D22" s="340">
        <v>0</v>
      </c>
      <c r="E22" s="268">
        <v>0</v>
      </c>
      <c r="F22" s="268">
        <v>0</v>
      </c>
      <c r="G22" s="47">
        <v>0.80879999999999996</v>
      </c>
      <c r="H22" s="341">
        <v>0</v>
      </c>
      <c r="I22" s="222"/>
      <c r="J22" s="223"/>
      <c r="K22" s="216"/>
      <c r="L22" s="223"/>
      <c r="M22" s="223"/>
      <c r="N22" s="209">
        <f>IF(N$7=0,0,SUM(LARGE(D22:H22,{1})))</f>
        <v>0.80879999999999996</v>
      </c>
      <c r="O22" s="210">
        <f>IF(O$7=0,0,SUM(LARGE(D22:H22,{2})))</f>
        <v>0</v>
      </c>
      <c r="P22" s="390">
        <v>0</v>
      </c>
      <c r="Q22" s="212">
        <f t="shared" si="0"/>
        <v>0</v>
      </c>
      <c r="R22" s="303">
        <f t="shared" si="1"/>
        <v>0.80879999999999996</v>
      </c>
      <c r="S22" s="368">
        <f t="shared" si="2"/>
        <v>15</v>
      </c>
      <c r="T22" s="76">
        <f t="shared" si="3"/>
        <v>0.80879999999999996</v>
      </c>
      <c r="U22" s="127">
        <f t="shared" si="4"/>
        <v>15</v>
      </c>
      <c r="V22" s="315"/>
      <c r="X22" s="37"/>
      <c r="Y22" s="37"/>
      <c r="Z22" s="37"/>
      <c r="AA22" s="37"/>
    </row>
    <row r="23" spans="1:30" ht="12.75" customHeight="1" x14ac:dyDescent="0.2">
      <c r="A23" s="1"/>
      <c r="B23" s="264" t="s">
        <v>448</v>
      </c>
      <c r="C23" s="187" t="s">
        <v>74</v>
      </c>
      <c r="D23" s="46">
        <v>0</v>
      </c>
      <c r="E23" s="267">
        <v>0</v>
      </c>
      <c r="F23" s="267">
        <v>0</v>
      </c>
      <c r="G23" s="47">
        <v>0.52629999999999999</v>
      </c>
      <c r="H23" s="342">
        <v>0</v>
      </c>
      <c r="I23" s="222"/>
      <c r="J23" s="223"/>
      <c r="K23" s="216"/>
      <c r="L23" s="223"/>
      <c r="M23" s="223"/>
      <c r="N23" s="209">
        <f>IF(N$7=0,0,SUM(LARGE(D23:H23,{1})))</f>
        <v>0.52629999999999999</v>
      </c>
      <c r="O23" s="210">
        <f>IF(O$7=0,0,SUM(LARGE(D23:H23,{2})))</f>
        <v>0</v>
      </c>
      <c r="P23" s="390">
        <v>0</v>
      </c>
      <c r="Q23" s="212">
        <f t="shared" si="0"/>
        <v>0</v>
      </c>
      <c r="R23" s="303">
        <f t="shared" si="1"/>
        <v>0.52629999999999999</v>
      </c>
      <c r="S23" s="368">
        <f t="shared" si="2"/>
        <v>16</v>
      </c>
      <c r="T23" s="76">
        <f t="shared" si="3"/>
        <v>0.52629999999999999</v>
      </c>
      <c r="U23" s="127">
        <f t="shared" si="4"/>
        <v>16</v>
      </c>
      <c r="V23" s="315"/>
      <c r="X23" s="37"/>
      <c r="Y23" s="37"/>
      <c r="Z23" s="37"/>
      <c r="AA23" s="37"/>
    </row>
    <row r="24" spans="1:30" x14ac:dyDescent="0.2">
      <c r="B24" s="224"/>
      <c r="C24" s="187"/>
      <c r="D24" s="340">
        <v>0</v>
      </c>
      <c r="E24" s="265">
        <v>0</v>
      </c>
      <c r="F24" s="265">
        <v>0</v>
      </c>
      <c r="G24" s="265">
        <v>0</v>
      </c>
      <c r="H24" s="343">
        <v>0</v>
      </c>
      <c r="I24" s="222"/>
      <c r="J24" s="223"/>
      <c r="K24" s="216"/>
      <c r="L24" s="223"/>
      <c r="M24" s="223"/>
      <c r="N24" s="209">
        <f>IF(N$7=0,0,SUM(LARGE(D24:H24,{1})))</f>
        <v>0</v>
      </c>
      <c r="O24" s="210">
        <f>IF(O$7=0,0,SUM(LARGE(D24:H24,{2})))</f>
        <v>0</v>
      </c>
      <c r="P24" s="390">
        <v>0</v>
      </c>
      <c r="Q24" s="212">
        <f t="shared" si="0"/>
        <v>0</v>
      </c>
      <c r="R24" s="303">
        <f t="shared" si="1"/>
        <v>0</v>
      </c>
      <c r="S24" s="368">
        <f t="shared" si="2"/>
        <v>17</v>
      </c>
      <c r="T24" s="76">
        <f t="shared" si="3"/>
        <v>0</v>
      </c>
      <c r="U24" s="127">
        <f t="shared" si="4"/>
        <v>17</v>
      </c>
      <c r="V24" s="315"/>
      <c r="X24" s="37"/>
      <c r="Y24" s="37"/>
      <c r="Z24" s="37"/>
      <c r="AA24" s="37"/>
    </row>
    <row r="25" spans="1:30" x14ac:dyDescent="0.2">
      <c r="A25" s="1"/>
      <c r="B25" s="224"/>
      <c r="C25" s="187"/>
      <c r="D25" s="344">
        <v>0</v>
      </c>
      <c r="E25" s="330">
        <v>0</v>
      </c>
      <c r="F25" s="330">
        <v>0</v>
      </c>
      <c r="G25" s="330">
        <v>0</v>
      </c>
      <c r="H25" s="345">
        <v>0</v>
      </c>
      <c r="I25" s="222"/>
      <c r="J25" s="223"/>
      <c r="K25" s="216"/>
      <c r="L25" s="223"/>
      <c r="M25" s="223"/>
      <c r="N25" s="209">
        <f>IF(N$7=0,0,SUM(LARGE(D25:H25,{1})))</f>
        <v>0</v>
      </c>
      <c r="O25" s="210">
        <f>IF(O$7=0,0,SUM(LARGE(D25:H25,{2})))</f>
        <v>0</v>
      </c>
      <c r="P25" s="390">
        <v>0</v>
      </c>
      <c r="Q25" s="212">
        <f t="shared" si="0"/>
        <v>0</v>
      </c>
      <c r="R25" s="303">
        <f t="shared" si="1"/>
        <v>0</v>
      </c>
      <c r="S25" s="368">
        <f t="shared" si="2"/>
        <v>17</v>
      </c>
      <c r="T25" s="76">
        <f t="shared" si="3"/>
        <v>0</v>
      </c>
      <c r="U25" s="127">
        <f t="shared" si="4"/>
        <v>17</v>
      </c>
      <c r="V25" s="315"/>
      <c r="X25" s="37"/>
      <c r="Y25" s="37"/>
      <c r="Z25" s="37"/>
      <c r="AA25" s="37"/>
    </row>
    <row r="26" spans="1:30" x14ac:dyDescent="0.2">
      <c r="B26" s="224"/>
      <c r="C26" s="187"/>
      <c r="D26" s="340">
        <v>0</v>
      </c>
      <c r="E26" s="265">
        <v>0</v>
      </c>
      <c r="F26" s="265">
        <v>0</v>
      </c>
      <c r="G26" s="265">
        <v>0</v>
      </c>
      <c r="H26" s="343">
        <v>0</v>
      </c>
      <c r="I26" s="222"/>
      <c r="J26" s="223"/>
      <c r="K26" s="216"/>
      <c r="L26" s="223"/>
      <c r="M26" s="223"/>
      <c r="N26" s="209">
        <f>IF(N$7=0,0,SUM(LARGE(D26:H26,{1})))</f>
        <v>0</v>
      </c>
      <c r="O26" s="210">
        <f>IF(O$7=0,0,SUM(LARGE(D26:H26,{2})))</f>
        <v>0</v>
      </c>
      <c r="P26" s="390">
        <v>0</v>
      </c>
      <c r="Q26" s="212">
        <f t="shared" si="0"/>
        <v>0</v>
      </c>
      <c r="R26" s="303">
        <f t="shared" si="1"/>
        <v>0</v>
      </c>
      <c r="S26" s="368">
        <f t="shared" si="2"/>
        <v>17</v>
      </c>
      <c r="T26" s="76">
        <f t="shared" si="3"/>
        <v>0</v>
      </c>
      <c r="U26" s="127">
        <f t="shared" si="4"/>
        <v>17</v>
      </c>
      <c r="V26" s="315"/>
      <c r="X26" s="37"/>
      <c r="Y26" s="37"/>
      <c r="Z26" s="37"/>
      <c r="AA26" s="37"/>
    </row>
    <row r="27" spans="1:30" x14ac:dyDescent="0.2">
      <c r="B27" s="224"/>
      <c r="C27" s="187"/>
      <c r="D27" s="340">
        <v>0</v>
      </c>
      <c r="E27" s="265">
        <v>0</v>
      </c>
      <c r="F27" s="265">
        <v>0</v>
      </c>
      <c r="G27" s="265">
        <v>0</v>
      </c>
      <c r="H27" s="343">
        <v>0</v>
      </c>
      <c r="I27" s="222"/>
      <c r="J27" s="223"/>
      <c r="K27" s="223"/>
      <c r="L27" s="223"/>
      <c r="M27" s="223"/>
      <c r="N27" s="209">
        <f>IF(N$7=0,0,SUM(LARGE(D27:H27,{1})))</f>
        <v>0</v>
      </c>
      <c r="O27" s="210">
        <f>IF(O$7=0,0,SUM(LARGE(D27:H27,{2})))</f>
        <v>0</v>
      </c>
      <c r="P27" s="390">
        <v>0</v>
      </c>
      <c r="Q27" s="212">
        <f t="shared" si="0"/>
        <v>0</v>
      </c>
      <c r="R27" s="303">
        <f t="shared" si="1"/>
        <v>0</v>
      </c>
      <c r="S27" s="368">
        <f t="shared" si="2"/>
        <v>17</v>
      </c>
      <c r="T27" s="76">
        <f t="shared" si="3"/>
        <v>0</v>
      </c>
      <c r="U27" s="127">
        <f t="shared" si="4"/>
        <v>17</v>
      </c>
      <c r="V27" s="315"/>
      <c r="X27" s="37"/>
      <c r="Y27" s="37"/>
      <c r="Z27" s="37"/>
      <c r="AA27" s="37"/>
    </row>
    <row r="28" spans="1:30" x14ac:dyDescent="0.2">
      <c r="A28" s="1"/>
      <c r="B28" s="224"/>
      <c r="C28" s="187"/>
      <c r="D28" s="340">
        <v>0</v>
      </c>
      <c r="E28" s="265">
        <v>0</v>
      </c>
      <c r="F28" s="265">
        <v>0</v>
      </c>
      <c r="G28" s="265">
        <v>0</v>
      </c>
      <c r="H28" s="343">
        <v>0</v>
      </c>
      <c r="I28" s="222"/>
      <c r="J28" s="223"/>
      <c r="K28" s="216"/>
      <c r="L28" s="223"/>
      <c r="M28" s="223"/>
      <c r="N28" s="209">
        <f>IF(N$7=0,0,SUM(LARGE(D28:H28,{1})))</f>
        <v>0</v>
      </c>
      <c r="O28" s="210">
        <f>IF(O$7=0,0,SUM(LARGE(D28:H28,{2})))</f>
        <v>0</v>
      </c>
      <c r="P28" s="390">
        <v>0</v>
      </c>
      <c r="Q28" s="212">
        <f t="shared" si="0"/>
        <v>0</v>
      </c>
      <c r="R28" s="303">
        <f t="shared" si="1"/>
        <v>0</v>
      </c>
      <c r="S28" s="368">
        <f t="shared" si="2"/>
        <v>17</v>
      </c>
      <c r="T28" s="76">
        <f t="shared" si="3"/>
        <v>0</v>
      </c>
      <c r="U28" s="127">
        <f t="shared" si="4"/>
        <v>17</v>
      </c>
      <c r="V28" s="315"/>
      <c r="Z28" s="37"/>
    </row>
    <row r="29" spans="1:30" x14ac:dyDescent="0.2">
      <c r="A29" s="1"/>
      <c r="B29" s="224"/>
      <c r="C29" s="187"/>
      <c r="D29" s="340">
        <v>0</v>
      </c>
      <c r="E29" s="265">
        <v>0</v>
      </c>
      <c r="F29" s="265">
        <v>0</v>
      </c>
      <c r="G29" s="265">
        <v>0</v>
      </c>
      <c r="H29" s="343">
        <v>0</v>
      </c>
      <c r="I29" s="222"/>
      <c r="J29" s="223"/>
      <c r="K29" s="216"/>
      <c r="L29" s="223"/>
      <c r="M29" s="223"/>
      <c r="N29" s="209">
        <f>IF(N$7=0,0,SUM(LARGE(D29:H29,{1})))</f>
        <v>0</v>
      </c>
      <c r="O29" s="210">
        <f>IF(O$7=0,0,SUM(LARGE(D29:H29,{2})))</f>
        <v>0</v>
      </c>
      <c r="P29" s="390">
        <v>0</v>
      </c>
      <c r="Q29" s="212">
        <f t="shared" si="0"/>
        <v>0</v>
      </c>
      <c r="R29" s="303">
        <f t="shared" si="1"/>
        <v>0</v>
      </c>
      <c r="S29" s="368">
        <f t="shared" si="2"/>
        <v>17</v>
      </c>
      <c r="T29" s="76">
        <f t="shared" si="3"/>
        <v>0</v>
      </c>
      <c r="U29" s="127">
        <f t="shared" si="4"/>
        <v>17</v>
      </c>
      <c r="V29" s="315"/>
    </row>
    <row r="30" spans="1:30" x14ac:dyDescent="0.2">
      <c r="A30" s="1"/>
      <c r="B30" s="264"/>
      <c r="C30" s="187"/>
      <c r="D30" s="46">
        <v>0</v>
      </c>
      <c r="E30" s="267">
        <v>0</v>
      </c>
      <c r="F30" s="267">
        <v>0</v>
      </c>
      <c r="G30" s="267">
        <v>0</v>
      </c>
      <c r="H30" s="342">
        <v>0</v>
      </c>
      <c r="I30" s="222"/>
      <c r="J30" s="223"/>
      <c r="K30" s="223"/>
      <c r="L30" s="223"/>
      <c r="M30" s="223"/>
      <c r="N30" s="209">
        <f>IF(N$7=0,0,SUM(LARGE(D30:H30,{1})))</f>
        <v>0</v>
      </c>
      <c r="O30" s="210">
        <f>IF(O$7=0,0,SUM(LARGE(D30:H30,{2})))</f>
        <v>0</v>
      </c>
      <c r="P30" s="390">
        <v>0</v>
      </c>
      <c r="Q30" s="212">
        <f t="shared" si="0"/>
        <v>0</v>
      </c>
      <c r="R30" s="303">
        <f t="shared" si="1"/>
        <v>0</v>
      </c>
      <c r="S30" s="368">
        <f t="shared" si="2"/>
        <v>17</v>
      </c>
      <c r="T30" s="76">
        <f t="shared" si="3"/>
        <v>0</v>
      </c>
      <c r="U30" s="127">
        <f t="shared" si="4"/>
        <v>17</v>
      </c>
      <c r="V30" s="315"/>
    </row>
    <row r="31" spans="1:30" ht="13.5" thickBot="1" x14ac:dyDescent="0.25">
      <c r="B31" s="329"/>
      <c r="C31" s="231"/>
      <c r="D31" s="346">
        <v>0</v>
      </c>
      <c r="E31" s="331">
        <v>0</v>
      </c>
      <c r="F31" s="331">
        <v>0</v>
      </c>
      <c r="G31" s="331">
        <v>0</v>
      </c>
      <c r="H31" s="347">
        <v>0</v>
      </c>
      <c r="I31" s="232"/>
      <c r="J31" s="233"/>
      <c r="K31" s="233"/>
      <c r="L31" s="233"/>
      <c r="M31" s="233"/>
      <c r="N31" s="289">
        <f>IF(N$7=0,0,SUM(LARGE(D31:H31,{1})))</f>
        <v>0</v>
      </c>
      <c r="O31" s="290">
        <f>IF(O$7=0,0,SUM(LARGE(D31:H31,{2})))</f>
        <v>0</v>
      </c>
      <c r="P31" s="391">
        <v>0</v>
      </c>
      <c r="Q31" s="292">
        <f t="shared" si="0"/>
        <v>0</v>
      </c>
      <c r="R31" s="304">
        <f t="shared" si="1"/>
        <v>0</v>
      </c>
      <c r="S31" s="369">
        <f t="shared" si="2"/>
        <v>17</v>
      </c>
      <c r="T31" s="374">
        <f t="shared" si="3"/>
        <v>0</v>
      </c>
      <c r="U31" s="380">
        <f t="shared" si="4"/>
        <v>17</v>
      </c>
      <c r="V31" s="315"/>
    </row>
    <row r="32" spans="1:30" x14ac:dyDescent="0.2">
      <c r="A32" s="1"/>
      <c r="N32" s="101"/>
      <c r="O32" s="101"/>
      <c r="P32" s="101"/>
      <c r="Q32" s="138"/>
      <c r="R32" s="130"/>
      <c r="S32" s="123"/>
      <c r="T32" s="123"/>
      <c r="U32" s="382"/>
      <c r="V32" s="316"/>
      <c r="W32" s="101"/>
      <c r="X32" s="102"/>
      <c r="Y32" s="101"/>
      <c r="Z32" s="101"/>
      <c r="AA32" s="101"/>
      <c r="AB32" s="101"/>
      <c r="AC32" s="101"/>
      <c r="AD32" s="101"/>
    </row>
    <row r="33" spans="1:30" x14ac:dyDescent="0.2">
      <c r="A33" s="1"/>
      <c r="B33" s="1" t="s">
        <v>411</v>
      </c>
      <c r="C33" s="1"/>
      <c r="E33" s="1"/>
      <c r="F33" s="1"/>
      <c r="G33" s="1"/>
      <c r="H33" s="1"/>
      <c r="I33" s="1"/>
      <c r="J33" s="1"/>
      <c r="K33" s="1"/>
      <c r="L33" s="1"/>
      <c r="M33" s="1"/>
      <c r="N33" s="101"/>
      <c r="O33" s="101"/>
      <c r="P33" s="101"/>
      <c r="Q33" s="138"/>
      <c r="R33" s="130"/>
      <c r="S33" s="123"/>
      <c r="T33" s="106"/>
      <c r="U33" s="383"/>
      <c r="V33" s="101"/>
      <c r="W33" s="101"/>
      <c r="X33" s="102"/>
      <c r="Y33" s="103"/>
      <c r="Z33" s="101"/>
      <c r="AA33" s="101"/>
      <c r="AB33" s="101"/>
      <c r="AC33" s="101"/>
      <c r="AD33" s="101"/>
    </row>
    <row r="34" spans="1:30" ht="13.5" thickBot="1" x14ac:dyDescent="0.25">
      <c r="A34" s="1"/>
      <c r="M34" s="1"/>
      <c r="N34" s="101"/>
      <c r="O34" s="101"/>
      <c r="P34" s="101"/>
      <c r="Q34" s="138"/>
      <c r="R34" s="130"/>
      <c r="S34" s="123"/>
      <c r="T34" s="106"/>
      <c r="U34" s="383"/>
      <c r="V34" s="101"/>
      <c r="W34" s="101"/>
      <c r="X34" s="102"/>
      <c r="Y34" s="103"/>
      <c r="Z34" s="101"/>
      <c r="AA34" s="101"/>
      <c r="AB34" s="101"/>
      <c r="AC34" s="101"/>
      <c r="AD34" s="101"/>
    </row>
    <row r="35" spans="1:30" s="105" customFormat="1" x14ac:dyDescent="0.2">
      <c r="A35" s="104"/>
      <c r="B35" s="6" t="s">
        <v>384</v>
      </c>
      <c r="C35" s="8"/>
      <c r="D35" s="146"/>
      <c r="E35" s="7"/>
      <c r="F35" s="7"/>
      <c r="G35" s="7"/>
      <c r="H35" s="7"/>
      <c r="I35" s="142"/>
      <c r="J35" s="126"/>
      <c r="K35"/>
      <c r="L35"/>
      <c r="M35" s="101"/>
      <c r="Q35" s="139"/>
      <c r="R35" s="131"/>
      <c r="S35" s="124"/>
      <c r="T35" s="104"/>
      <c r="U35" s="132"/>
    </row>
    <row r="36" spans="1:30" s="105" customFormat="1" x14ac:dyDescent="0.2">
      <c r="A36" s="104"/>
      <c r="B36" s="9" t="s">
        <v>1</v>
      </c>
      <c r="C36" s="10"/>
      <c r="D36" s="147" t="str">
        <f t="shared" ref="D36:H36" si="7">D6</f>
        <v>Bording</v>
      </c>
      <c r="E36" s="147" t="str">
        <f t="shared" si="7"/>
        <v>Odense</v>
      </c>
      <c r="F36" s="147" t="str">
        <f t="shared" si="7"/>
        <v>SwingingDK</v>
      </c>
      <c r="G36" s="147" t="str">
        <f t="shared" si="7"/>
        <v>Skovlunde</v>
      </c>
      <c r="H36" s="147" t="str">
        <f t="shared" si="7"/>
        <v xml:space="preserve"> </v>
      </c>
      <c r="I36" s="162" t="s">
        <v>42</v>
      </c>
      <c r="J36" s="127" t="s">
        <v>15</v>
      </c>
      <c r="K36"/>
      <c r="L36"/>
      <c r="M36" s="101"/>
      <c r="Q36" s="139"/>
      <c r="R36" s="131"/>
      <c r="S36" s="124"/>
      <c r="T36" s="104"/>
      <c r="U36" s="132"/>
    </row>
    <row r="37" spans="1:30" ht="13.5" thickBot="1" x14ac:dyDescent="0.25">
      <c r="A37" s="1"/>
      <c r="B37" s="22"/>
      <c r="C37" s="149"/>
      <c r="D37" s="375">
        <f>D7</f>
        <v>42105</v>
      </c>
      <c r="E37" s="375">
        <f t="shared" ref="E37:H37" si="8">E7</f>
        <v>42133</v>
      </c>
      <c r="F37" s="375">
        <f t="shared" si="8"/>
        <v>42231</v>
      </c>
      <c r="G37" s="375">
        <f t="shared" si="8"/>
        <v>42252</v>
      </c>
      <c r="H37" s="375" t="str">
        <f t="shared" si="8"/>
        <v xml:space="preserve"> </v>
      </c>
      <c r="I37" s="163"/>
      <c r="J37" s="128"/>
      <c r="M37" s="101"/>
      <c r="N37" s="101"/>
      <c r="O37" s="101"/>
      <c r="P37" s="101"/>
      <c r="Q37" s="138"/>
      <c r="R37" s="130"/>
      <c r="S37" s="123"/>
      <c r="T37" s="106"/>
      <c r="U37" s="383"/>
      <c r="V37" s="101"/>
      <c r="W37" s="101"/>
      <c r="X37" s="102"/>
      <c r="Y37" s="103"/>
      <c r="Z37" s="101"/>
      <c r="AA37" s="101"/>
      <c r="AB37" s="101"/>
      <c r="AC37" s="101"/>
      <c r="AD37" s="101"/>
    </row>
    <row r="38" spans="1:30" x14ac:dyDescent="0.2">
      <c r="A38" s="124"/>
      <c r="B38" s="30" t="str">
        <f>IF($C$16="s",B$16,"")</f>
        <v>Peter Brüel</v>
      </c>
      <c r="C38" s="151" t="str">
        <f>IF($C$16="s",C$16,"")</f>
        <v>s</v>
      </c>
      <c r="D38" s="30">
        <f>IF($C$16="s",D$16,0)</f>
        <v>0</v>
      </c>
      <c r="E38" s="31">
        <f>IF($C$16="s",E$16,0)</f>
        <v>0.90580000000000005</v>
      </c>
      <c r="F38" s="31">
        <f>IF($C$16="s",F$16,0)</f>
        <v>0.9198489680205113</v>
      </c>
      <c r="G38" s="31">
        <f>IF($C$16="s",G$16,0)</f>
        <v>0.86470000000000002</v>
      </c>
      <c r="H38" s="51">
        <f>IF($C$16="s",H$16,0)</f>
        <v>0</v>
      </c>
      <c r="I38" s="295">
        <f>SUM(LARGE(D38:H38,{1}))</f>
        <v>0.9198489680205113</v>
      </c>
      <c r="J38" s="272">
        <f t="shared" ref="J38:J61" si="9">RANK(I38,$I$38:$I$61)</f>
        <v>1</v>
      </c>
      <c r="M38" s="101"/>
      <c r="N38" s="105"/>
      <c r="O38" s="105"/>
      <c r="P38" s="105"/>
      <c r="Q38" s="139"/>
      <c r="R38" s="131"/>
      <c r="S38" s="124"/>
      <c r="T38" s="105"/>
      <c r="U38" s="131"/>
      <c r="V38" s="105"/>
      <c r="W38" s="105"/>
      <c r="X38" s="105"/>
      <c r="Y38" s="105"/>
      <c r="Z38" s="105"/>
      <c r="AA38" s="105"/>
      <c r="AB38" s="105"/>
      <c r="AC38" s="105"/>
      <c r="AD38" s="105"/>
    </row>
    <row r="39" spans="1:30" s="105" customFormat="1" x14ac:dyDescent="0.2">
      <c r="A39" s="124"/>
      <c r="B39" s="28" t="str">
        <f>IF($C$12="s",B$12,"")</f>
        <v>Rasmus Kempf</v>
      </c>
      <c r="C39" s="152" t="str">
        <f>IF($C$12="s",C$12,"")</f>
        <v>s</v>
      </c>
      <c r="D39" s="28">
        <f>IF($C$12="s",D$12,0)</f>
        <v>0.74560000000000004</v>
      </c>
      <c r="E39" s="29">
        <f>IF($C$12="s",E$12,0)</f>
        <v>0.85419999999999996</v>
      </c>
      <c r="F39" s="29">
        <f>IF($C$12="s",F$12,0)</f>
        <v>0.77396060246996101</v>
      </c>
      <c r="G39" s="29">
        <f>IF($C$12="s",G$12,0)</f>
        <v>0</v>
      </c>
      <c r="H39" s="38">
        <f>IF($C$12="s",H$12,0)</f>
        <v>0</v>
      </c>
      <c r="I39" s="296">
        <f>SUM(LARGE(D39:H39,{1}))</f>
        <v>0.85419999999999996</v>
      </c>
      <c r="J39" s="273">
        <f t="shared" si="9"/>
        <v>2</v>
      </c>
      <c r="K39"/>
      <c r="L39"/>
      <c r="N39" s="101"/>
      <c r="O39" s="101"/>
      <c r="P39" s="101"/>
      <c r="Q39" s="138"/>
      <c r="R39" s="130"/>
      <c r="S39" s="123"/>
      <c r="T39" s="101"/>
      <c r="U39" s="130"/>
      <c r="V39" s="101"/>
      <c r="W39" s="101"/>
      <c r="X39" s="102"/>
      <c r="Y39" s="103"/>
      <c r="Z39" s="101"/>
      <c r="AA39" s="101"/>
      <c r="AB39" s="101"/>
      <c r="AC39" s="101"/>
      <c r="AD39" s="101"/>
    </row>
    <row r="40" spans="1:30" s="105" customFormat="1" x14ac:dyDescent="0.2">
      <c r="A40"/>
      <c r="B40" s="28" t="str">
        <f>IF($C$21="s",B$21,"")</f>
        <v>Michael Andersson</v>
      </c>
      <c r="C40" s="152" t="str">
        <f>IF($C$21="s",C$21,"")</f>
        <v>s</v>
      </c>
      <c r="D40" s="28">
        <f>IF($C$21="s",D$21,0)</f>
        <v>0.83560000000000001</v>
      </c>
      <c r="E40" s="29">
        <f>IF($C$21="s",E$21,0)</f>
        <v>0</v>
      </c>
      <c r="F40" s="29">
        <f>IF($C$21="s",F$21,0)</f>
        <v>0</v>
      </c>
      <c r="G40" s="29">
        <f>IF($C$21="s",G$21,0)</f>
        <v>0</v>
      </c>
      <c r="H40" s="38">
        <f>IF($C$21="s",H$21,0)</f>
        <v>0</v>
      </c>
      <c r="I40" s="296">
        <f>SUM(LARGE(D40:H40,{1}))</f>
        <v>0.83560000000000001</v>
      </c>
      <c r="J40" s="273">
        <f t="shared" si="9"/>
        <v>3</v>
      </c>
      <c r="K40"/>
      <c r="L40"/>
      <c r="M40"/>
      <c r="N40"/>
      <c r="O40"/>
      <c r="P40"/>
      <c r="Q40" s="133"/>
      <c r="R40" s="125"/>
      <c r="S40" s="26"/>
      <c r="T40" s="1"/>
      <c r="U40" s="129"/>
      <c r="V40"/>
      <c r="W40" s="52"/>
      <c r="X40"/>
      <c r="Y40"/>
      <c r="Z40"/>
      <c r="AA40"/>
      <c r="AB40"/>
      <c r="AC40"/>
      <c r="AD40"/>
    </row>
    <row r="41" spans="1:30" s="105" customFormat="1" x14ac:dyDescent="0.2">
      <c r="A41"/>
      <c r="B41" s="28" t="str">
        <f>IF($C$22="s",B$22,"")</f>
        <v>Anders Larsen</v>
      </c>
      <c r="C41" s="152" t="str">
        <f>IF($C$22="s",C$22,"")</f>
        <v>s</v>
      </c>
      <c r="D41" s="28">
        <f>IF($C$22="s",D$22,0)</f>
        <v>0</v>
      </c>
      <c r="E41" s="29">
        <f>IF($C$22="s",E$22,0)</f>
        <v>0</v>
      </c>
      <c r="F41" s="29">
        <f>IF($C$22="s",F$22,0)</f>
        <v>0</v>
      </c>
      <c r="G41" s="29">
        <f>IF($C$22="s",G$22,0)</f>
        <v>0.80879999999999996</v>
      </c>
      <c r="H41" s="38">
        <f>IF($C$22="s",H$22,0)</f>
        <v>0</v>
      </c>
      <c r="I41" s="296">
        <f>SUM(LARGE(D41:H41,{1}))</f>
        <v>0.80879999999999996</v>
      </c>
      <c r="J41" s="273">
        <f t="shared" si="9"/>
        <v>4</v>
      </c>
      <c r="K41" s="54"/>
      <c r="L41" s="54"/>
      <c r="M41" s="101"/>
      <c r="N41"/>
      <c r="O41"/>
      <c r="P41"/>
      <c r="Q41" s="133"/>
      <c r="R41" s="125"/>
      <c r="S41" s="26"/>
      <c r="T41" s="1"/>
      <c r="U41" s="129"/>
      <c r="V41"/>
      <c r="W41" s="52"/>
      <c r="X41"/>
      <c r="Y41"/>
      <c r="Z41"/>
      <c r="AA41"/>
      <c r="AB41"/>
      <c r="AC41"/>
      <c r="AD41"/>
    </row>
    <row r="42" spans="1:30" x14ac:dyDescent="0.2">
      <c r="A42" s="124"/>
      <c r="B42" s="28" t="str">
        <f>IF($C$19="s",B$19,"")</f>
        <v>Thomas Valbo</v>
      </c>
      <c r="C42" s="152" t="str">
        <f>IF($C$19="s",C$19,"")</f>
        <v>s</v>
      </c>
      <c r="D42" s="28">
        <f>IF($C$19="s",D$19,0)</f>
        <v>0.5716</v>
      </c>
      <c r="E42" s="29">
        <f>IF($C$19="s",E$19,0)</f>
        <v>0.64229999999999998</v>
      </c>
      <c r="F42" s="29">
        <f>IF($C$19="s",F$19,0)</f>
        <v>0</v>
      </c>
      <c r="G42" s="29">
        <f>IF($C$19="s",G$19,0)</f>
        <v>0</v>
      </c>
      <c r="H42" s="38">
        <f>IF($C$19="s",H$19,0)</f>
        <v>0</v>
      </c>
      <c r="I42" s="296">
        <f>SUM(LARGE(D42:H42,{1}))</f>
        <v>0.64229999999999998</v>
      </c>
      <c r="J42" s="273">
        <f t="shared" si="9"/>
        <v>5</v>
      </c>
      <c r="N42" s="105"/>
      <c r="O42" s="105"/>
      <c r="P42" s="105"/>
      <c r="Q42" s="139"/>
      <c r="R42" s="131"/>
      <c r="S42" s="124"/>
      <c r="T42" s="105"/>
      <c r="U42" s="131"/>
      <c r="V42" s="105"/>
      <c r="W42" s="105"/>
      <c r="X42" s="105"/>
      <c r="Y42" s="105"/>
      <c r="Z42" s="105"/>
      <c r="AA42" s="105"/>
      <c r="AB42" s="105"/>
      <c r="AC42" s="105"/>
      <c r="AD42" s="105"/>
    </row>
    <row r="43" spans="1:30" x14ac:dyDescent="0.2">
      <c r="A43" s="104"/>
      <c r="B43" s="28" t="str">
        <f>IF($C$23="s",B$23,"")</f>
        <v>Lars Ove Lassen</v>
      </c>
      <c r="C43" s="152" t="str">
        <f>IF($C$23="s",C$23,"")</f>
        <v>s</v>
      </c>
      <c r="D43" s="28">
        <f>IF($C$23="s",D$23,0)</f>
        <v>0</v>
      </c>
      <c r="E43" s="29">
        <f>IF($C$23="s",E$23,0)</f>
        <v>0</v>
      </c>
      <c r="F43" s="29">
        <f>IF($C$23="s",F$23,0)</f>
        <v>0</v>
      </c>
      <c r="G43" s="29">
        <f>IF($C$23="s",G$23,0)</f>
        <v>0.52629999999999999</v>
      </c>
      <c r="H43" s="38">
        <f>IF($C$23="s",H$23,0)</f>
        <v>0</v>
      </c>
      <c r="I43" s="296">
        <f>SUM(LARGE(D43:H43,{1}))</f>
        <v>0.52629999999999999</v>
      </c>
      <c r="J43" s="273">
        <f t="shared" si="9"/>
        <v>6</v>
      </c>
      <c r="K43" s="54"/>
      <c r="L43" s="54"/>
      <c r="N43" s="105"/>
      <c r="O43" s="105"/>
      <c r="P43" s="105"/>
      <c r="Q43" s="139"/>
      <c r="R43" s="131"/>
      <c r="S43" s="124"/>
      <c r="T43" s="105"/>
      <c r="U43" s="131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1:30" s="105" customFormat="1" x14ac:dyDescent="0.2">
      <c r="A44"/>
      <c r="B44" s="28" t="str">
        <f>IF($C$20="s",B$20,"")</f>
        <v/>
      </c>
      <c r="C44" s="152" t="str">
        <f>IF($C$20="s",C$20,"")</f>
        <v/>
      </c>
      <c r="D44" s="28">
        <f>IF($C$20="s",D$20,0)</f>
        <v>0</v>
      </c>
      <c r="E44" s="29">
        <f>IF($C$20="s",E$20,0)</f>
        <v>0</v>
      </c>
      <c r="F44" s="29">
        <f>IF($C$20="s",F$20,0)</f>
        <v>0</v>
      </c>
      <c r="G44" s="29">
        <f>IF($C$20="s",G$20,0)</f>
        <v>0</v>
      </c>
      <c r="H44" s="38">
        <f>IF($C$20="s",H$20,0)</f>
        <v>0</v>
      </c>
      <c r="I44" s="296">
        <f>SUM(LARGE(D44:H44,{1}))</f>
        <v>0</v>
      </c>
      <c r="J44" s="273">
        <f t="shared" si="9"/>
        <v>7</v>
      </c>
      <c r="K44"/>
      <c r="L44"/>
      <c r="M44" s="101"/>
      <c r="N44"/>
      <c r="O44"/>
      <c r="P44"/>
      <c r="Q44" s="133"/>
      <c r="R44" s="125"/>
      <c r="S44" s="26"/>
      <c r="T44"/>
      <c r="U44" s="125"/>
      <c r="V44"/>
      <c r="W44" s="52"/>
      <c r="X44"/>
      <c r="Y44"/>
      <c r="Z44"/>
      <c r="AA44"/>
      <c r="AB44"/>
      <c r="AC44"/>
      <c r="AD44"/>
    </row>
    <row r="45" spans="1:30" s="105" customFormat="1" x14ac:dyDescent="0.2">
      <c r="A45" s="124"/>
      <c r="B45" s="28" t="str">
        <f>IF($C$11="s",B$11,"")</f>
        <v/>
      </c>
      <c r="C45" s="152" t="str">
        <f>IF($C$11="s",C$11,"")</f>
        <v/>
      </c>
      <c r="D45" s="28">
        <f>IF($C$11="s",D$11,0)</f>
        <v>0</v>
      </c>
      <c r="E45" s="29">
        <f>IF($C$11="s",E$11,0)</f>
        <v>0</v>
      </c>
      <c r="F45" s="29">
        <f>IF($C$11="s",F$11,0)</f>
        <v>0</v>
      </c>
      <c r="G45" s="29">
        <f>IF($C$11="s",G$11,0)</f>
        <v>0</v>
      </c>
      <c r="H45" s="38">
        <f>IF($C$11="s",H$11,0)</f>
        <v>0</v>
      </c>
      <c r="I45" s="296">
        <f>SUM(LARGE(D45:H45,{1}))</f>
        <v>0</v>
      </c>
      <c r="J45" s="273">
        <f t="shared" si="9"/>
        <v>7</v>
      </c>
      <c r="K45"/>
      <c r="L45"/>
      <c r="Q45" s="139"/>
      <c r="R45" s="131"/>
      <c r="S45" s="124"/>
      <c r="T45" s="104"/>
      <c r="U45" s="132"/>
    </row>
    <row r="46" spans="1:30" s="105" customFormat="1" x14ac:dyDescent="0.2">
      <c r="A46" s="124"/>
      <c r="B46" s="28" t="str">
        <f>IF($C$18="s",B$18,"")</f>
        <v/>
      </c>
      <c r="C46" s="152" t="str">
        <f>IF($C$18="s",C$18,"")</f>
        <v/>
      </c>
      <c r="D46" s="28">
        <f>IF($C$18="s",D$18,0)</f>
        <v>0</v>
      </c>
      <c r="E46" s="29">
        <f>IF($C$18="s",E$18,0)</f>
        <v>0</v>
      </c>
      <c r="F46" s="29">
        <f>IF($C$18="s",F$18,0)</f>
        <v>0</v>
      </c>
      <c r="G46" s="29">
        <f>IF($C$18="s",G$18,0)</f>
        <v>0</v>
      </c>
      <c r="H46" s="38">
        <f>IF($C$18="s",H$18,0)</f>
        <v>0</v>
      </c>
      <c r="I46" s="296">
        <f>SUM(LARGE(D46:H46,{1}))</f>
        <v>0</v>
      </c>
      <c r="J46" s="273">
        <f t="shared" si="9"/>
        <v>7</v>
      </c>
      <c r="K46"/>
      <c r="L46"/>
      <c r="Q46" s="139"/>
      <c r="R46" s="131"/>
      <c r="S46" s="124"/>
      <c r="U46" s="131"/>
    </row>
    <row r="47" spans="1:30" s="105" customFormat="1" x14ac:dyDescent="0.2">
      <c r="A47" s="1"/>
      <c r="B47" s="28" t="str">
        <f>IF($C$15="s",B$15,"")</f>
        <v/>
      </c>
      <c r="C47" s="152" t="str">
        <f>IF($C$15="s",C$15,"")</f>
        <v/>
      </c>
      <c r="D47" s="28">
        <f>IF($C$15="s",D$15,0)</f>
        <v>0</v>
      </c>
      <c r="E47" s="29">
        <f>IF($C$15="s",E$15,0)</f>
        <v>0</v>
      </c>
      <c r="F47" s="29">
        <f>IF($C$15="s",F$15,0)</f>
        <v>0</v>
      </c>
      <c r="G47" s="29">
        <f>IF($C$15="s",G$15,0)</f>
        <v>0</v>
      </c>
      <c r="H47" s="38">
        <f>IF($C$15="s",H$15,0)</f>
        <v>0</v>
      </c>
      <c r="I47" s="296">
        <f>SUM(LARGE(D47:H47,{1}))</f>
        <v>0</v>
      </c>
      <c r="J47" s="273">
        <f t="shared" si="9"/>
        <v>7</v>
      </c>
      <c r="K47"/>
      <c r="L47"/>
      <c r="N47" s="101"/>
      <c r="O47" s="101"/>
      <c r="P47" s="101"/>
      <c r="Q47" s="138"/>
      <c r="R47" s="130"/>
      <c r="S47" s="123"/>
      <c r="T47" s="101"/>
      <c r="U47" s="130"/>
      <c r="V47" s="101"/>
      <c r="W47" s="101"/>
      <c r="X47" s="102"/>
      <c r="Y47" s="103"/>
      <c r="Z47" s="101"/>
      <c r="AA47" s="101"/>
      <c r="AB47" s="101"/>
      <c r="AC47" s="101"/>
      <c r="AD47" s="101"/>
    </row>
    <row r="48" spans="1:30" x14ac:dyDescent="0.2">
      <c r="A48" s="124"/>
      <c r="B48" s="28" t="str">
        <f>IF($C$17="s",B$17,"")</f>
        <v/>
      </c>
      <c r="C48" s="152" t="str">
        <f>IF($C$17="s",C$17,"")</f>
        <v/>
      </c>
      <c r="D48" s="28">
        <f>IF($C$17="s",D$17,0)</f>
        <v>0</v>
      </c>
      <c r="E48" s="29">
        <f>IF($C$17="s",E$17,0)</f>
        <v>0</v>
      </c>
      <c r="F48" s="29">
        <f>IF($C$17="s",F$17,0)</f>
        <v>0</v>
      </c>
      <c r="G48" s="29">
        <f>IF($C$17="s",G$17,0)</f>
        <v>0</v>
      </c>
      <c r="H48" s="38">
        <f>IF($C$17="s",H$17,0)</f>
        <v>0</v>
      </c>
      <c r="I48" s="296">
        <f>SUM(LARGE(D48:H48,{1}))</f>
        <v>0</v>
      </c>
      <c r="J48" s="273">
        <f t="shared" si="9"/>
        <v>7</v>
      </c>
      <c r="M48" s="101"/>
      <c r="N48" s="101"/>
      <c r="O48" s="101"/>
      <c r="P48" s="101"/>
      <c r="Q48" s="138"/>
      <c r="R48" s="130"/>
      <c r="S48" s="123"/>
      <c r="T48" s="101"/>
      <c r="U48" s="130"/>
      <c r="V48" s="101"/>
      <c r="W48" s="101"/>
      <c r="X48" s="102"/>
      <c r="Y48" s="103"/>
      <c r="Z48" s="101"/>
      <c r="AA48" s="101"/>
      <c r="AB48" s="101"/>
      <c r="AC48" s="101"/>
      <c r="AD48" s="101"/>
    </row>
    <row r="49" spans="1:30" x14ac:dyDescent="0.2">
      <c r="B49" s="28" t="str">
        <f>IF($C$13="s",B$13,"")</f>
        <v/>
      </c>
      <c r="C49" s="152" t="str">
        <f>IF($C$13="s",C$13,"")</f>
        <v/>
      </c>
      <c r="D49" s="28">
        <f>IF($C$13="s",D$13,0)</f>
        <v>0</v>
      </c>
      <c r="E49" s="29">
        <f>IF($C$13="s",E$13,0)</f>
        <v>0</v>
      </c>
      <c r="F49" s="29">
        <f>IF($C$13="s",F$13,0)</f>
        <v>0</v>
      </c>
      <c r="G49" s="29">
        <f>IF($C$13="s",G$13,0)</f>
        <v>0</v>
      </c>
      <c r="H49" s="38">
        <f>IF($C$13="s",H$13,0)</f>
        <v>0</v>
      </c>
      <c r="I49" s="296">
        <f>SUM(LARGE(D49:H49,{1}))</f>
        <v>0</v>
      </c>
      <c r="J49" s="273">
        <f t="shared" si="9"/>
        <v>7</v>
      </c>
      <c r="M49" s="105"/>
    </row>
    <row r="50" spans="1:30" x14ac:dyDescent="0.2">
      <c r="A50" s="124"/>
      <c r="B50" s="28" t="str">
        <f>IF($C$25="s",B$25,"")</f>
        <v/>
      </c>
      <c r="C50" s="152" t="str">
        <f>IF($C$25="s",C$25,"")</f>
        <v/>
      </c>
      <c r="D50" s="28">
        <f>IF($C$25="s",D$25,0)</f>
        <v>0</v>
      </c>
      <c r="E50" s="29">
        <f>IF($C$25="s",E$25,0)</f>
        <v>0</v>
      </c>
      <c r="F50" s="29">
        <f>IF($C$25="s",F$25,0)</f>
        <v>0</v>
      </c>
      <c r="G50" s="29">
        <f>IF($C$25="s",G$25,0)</f>
        <v>0</v>
      </c>
      <c r="H50" s="38">
        <f>IF($C$25="s",H$25,0)</f>
        <v>0</v>
      </c>
      <c r="I50" s="296">
        <f>SUM(LARGE(D50:H50,{1}))</f>
        <v>0</v>
      </c>
      <c r="J50" s="273">
        <f t="shared" si="9"/>
        <v>7</v>
      </c>
      <c r="K50" s="54"/>
      <c r="L50" s="54"/>
      <c r="T50" s="1"/>
      <c r="U50" s="129"/>
    </row>
    <row r="51" spans="1:30" x14ac:dyDescent="0.2">
      <c r="A51" s="124"/>
      <c r="B51" s="28" t="str">
        <f>IF($C$26="s",B$26,"")</f>
        <v/>
      </c>
      <c r="C51" s="152" t="str">
        <f>IF($C$26="s",C$26,"")</f>
        <v/>
      </c>
      <c r="D51" s="28">
        <f>IF($C$26="s",D$26,0)</f>
        <v>0</v>
      </c>
      <c r="E51" s="29">
        <f>IF($C$26="s",E$26,0)</f>
        <v>0</v>
      </c>
      <c r="F51" s="29">
        <f>IF($C$26="s",F$26,0)</f>
        <v>0</v>
      </c>
      <c r="G51" s="29">
        <f>IF($C$26="s",G$26,0)</f>
        <v>0</v>
      </c>
      <c r="H51" s="38">
        <f>IF($C$26="s",H$26,0)</f>
        <v>0</v>
      </c>
      <c r="I51" s="296">
        <f>SUM(LARGE(D51:H51,{1}))</f>
        <v>0</v>
      </c>
      <c r="J51" s="273">
        <f t="shared" si="9"/>
        <v>7</v>
      </c>
      <c r="K51" s="54"/>
      <c r="L51" s="54"/>
    </row>
    <row r="52" spans="1:30" x14ac:dyDescent="0.2">
      <c r="A52" s="124"/>
      <c r="B52" s="28" t="str">
        <f>IF($C$27="s",B$27,"")</f>
        <v/>
      </c>
      <c r="C52" s="152" t="str">
        <f>IF($C$27="s",C$27,"")</f>
        <v/>
      </c>
      <c r="D52" s="28">
        <f>IF($C$27="s",D$27,0)</f>
        <v>0</v>
      </c>
      <c r="E52" s="29">
        <f>IF($C$27="s",E$27,0)</f>
        <v>0</v>
      </c>
      <c r="F52" s="29">
        <f>IF($C$27="s",F$27,0)</f>
        <v>0</v>
      </c>
      <c r="G52" s="29">
        <f>IF($C$27="s",G$27,0)</f>
        <v>0</v>
      </c>
      <c r="H52" s="38">
        <f>IF($C$27="s",H$27,0)</f>
        <v>0</v>
      </c>
      <c r="I52" s="296">
        <f>SUM(LARGE(D52:H52,{1}))</f>
        <v>0</v>
      </c>
      <c r="J52" s="273">
        <f t="shared" si="9"/>
        <v>7</v>
      </c>
      <c r="K52" s="54"/>
      <c r="L52" s="54"/>
    </row>
    <row r="53" spans="1:30" x14ac:dyDescent="0.2">
      <c r="A53" s="124"/>
      <c r="B53" s="28" t="str">
        <f>IF($C$28="s",B$28,"")</f>
        <v/>
      </c>
      <c r="C53" s="152" t="str">
        <f>IF($C$28="s",C$28,"")</f>
        <v/>
      </c>
      <c r="D53" s="28">
        <f>IF($C$28="s",D$28,0)</f>
        <v>0</v>
      </c>
      <c r="E53" s="29">
        <f>IF($C$28="s",E$28,0)</f>
        <v>0</v>
      </c>
      <c r="F53" s="29">
        <f>IF($C$28="s",F$28,0)</f>
        <v>0</v>
      </c>
      <c r="G53" s="29">
        <f>IF($C$28="s",G$28,0)</f>
        <v>0</v>
      </c>
      <c r="H53" s="38">
        <f>IF($C$28="s",H$28,0)</f>
        <v>0</v>
      </c>
      <c r="I53" s="296">
        <f>SUM(LARGE(D53:H53,{1}))</f>
        <v>0</v>
      </c>
      <c r="J53" s="273">
        <f t="shared" si="9"/>
        <v>7</v>
      </c>
    </row>
    <row r="54" spans="1:30" x14ac:dyDescent="0.2">
      <c r="A54" s="124"/>
      <c r="B54" s="28" t="str">
        <f>IF($C$29="s",B$29,"")</f>
        <v/>
      </c>
      <c r="C54" s="152" t="str">
        <f>IF($C$29="s",C$29,"")</f>
        <v/>
      </c>
      <c r="D54" s="28">
        <f>IF($C$29="s",D$29,0)</f>
        <v>0</v>
      </c>
      <c r="E54" s="29">
        <f>IF($C$29="s",E$29,0)</f>
        <v>0</v>
      </c>
      <c r="F54" s="29">
        <f>IF($C$29="s",F$29,0)</f>
        <v>0</v>
      </c>
      <c r="G54" s="29">
        <f>IF($C$29="s",G$29,0)</f>
        <v>0</v>
      </c>
      <c r="H54" s="38">
        <f>IF($C$29="s",H$29,0)</f>
        <v>0</v>
      </c>
      <c r="I54" s="296">
        <f>SUM(LARGE(D54:H54,{1}))</f>
        <v>0</v>
      </c>
      <c r="J54" s="273">
        <f t="shared" si="9"/>
        <v>7</v>
      </c>
      <c r="K54" s="54"/>
      <c r="L54" s="54"/>
      <c r="O54" s="53"/>
      <c r="Q54" s="140"/>
      <c r="R54" s="129"/>
      <c r="T54" s="1"/>
    </row>
    <row r="55" spans="1:30" x14ac:dyDescent="0.2">
      <c r="A55" s="124"/>
      <c r="B55" s="28" t="str">
        <f>IF($C$30="s",B$30,"")</f>
        <v/>
      </c>
      <c r="C55" s="152" t="str">
        <f>IF($C$30="s",C$30,"")</f>
        <v/>
      </c>
      <c r="D55" s="28">
        <f>IF($C$30="s",D$30,0)</f>
        <v>0</v>
      </c>
      <c r="E55" s="29">
        <f>IF($C$30="s",E$30,0)</f>
        <v>0</v>
      </c>
      <c r="F55" s="29">
        <f>IF($C$30="s",F$30,0)</f>
        <v>0</v>
      </c>
      <c r="G55" s="29">
        <f>IF($C$30="s",G$30,0)</f>
        <v>0</v>
      </c>
      <c r="H55" s="38">
        <f>IF($C$30="s",H$30,0)</f>
        <v>0</v>
      </c>
      <c r="I55" s="296">
        <f>SUM(LARGE(D55:H55,{1}))</f>
        <v>0</v>
      </c>
      <c r="J55" s="273">
        <f t="shared" si="9"/>
        <v>7</v>
      </c>
      <c r="K55" s="54"/>
      <c r="L55" s="54"/>
    </row>
    <row r="56" spans="1:30" x14ac:dyDescent="0.2">
      <c r="A56" s="124"/>
      <c r="B56" s="28" t="str">
        <f>IF($C$31="s",B$31,"")</f>
        <v/>
      </c>
      <c r="C56" s="152" t="str">
        <f>IF($C$31="s",C$31,"")</f>
        <v/>
      </c>
      <c r="D56" s="28">
        <f>IF($C$31="s",D$31,0)</f>
        <v>0</v>
      </c>
      <c r="E56" s="29">
        <f>IF($C$31="s",E$31,0)</f>
        <v>0</v>
      </c>
      <c r="F56" s="29">
        <f>IF($C$31="s",F$31,0)</f>
        <v>0</v>
      </c>
      <c r="G56" s="29">
        <f>IF($C$31="s",G$31,0)</f>
        <v>0</v>
      </c>
      <c r="H56" s="38">
        <f>IF($C$31="s",H$31,0)</f>
        <v>0</v>
      </c>
      <c r="I56" s="296">
        <f>SUM(LARGE(D56:H56,{1}))</f>
        <v>0</v>
      </c>
      <c r="J56" s="273">
        <f t="shared" si="9"/>
        <v>7</v>
      </c>
      <c r="K56" s="54"/>
      <c r="L56" s="54"/>
      <c r="O56" s="53"/>
      <c r="Q56" s="140"/>
      <c r="R56" s="129"/>
      <c r="T56" s="1"/>
    </row>
    <row r="57" spans="1:30" x14ac:dyDescent="0.2">
      <c r="A57" s="124"/>
      <c r="B57" s="28" t="str">
        <f>IF($C$24="s",B$24,"")</f>
        <v/>
      </c>
      <c r="C57" s="152" t="str">
        <f>IF($C$24="s",C$24,"")</f>
        <v/>
      </c>
      <c r="D57" s="28">
        <f>IF($C$24="s",D$24,0)</f>
        <v>0</v>
      </c>
      <c r="E57" s="29">
        <f>IF($C$24="s",E$24,0)</f>
        <v>0</v>
      </c>
      <c r="F57" s="29">
        <f>IF($C$24="s",F$24,0)</f>
        <v>0</v>
      </c>
      <c r="G57" s="29">
        <f>IF($C$24="s",G$24,0)</f>
        <v>0</v>
      </c>
      <c r="H57" s="38">
        <f>IF($C$24="s",H$24,0)</f>
        <v>0</v>
      </c>
      <c r="I57" s="296">
        <f>SUM(LARGE(D57:H57,{1}))</f>
        <v>0</v>
      </c>
      <c r="J57" s="273">
        <f t="shared" si="9"/>
        <v>7</v>
      </c>
      <c r="K57" s="54"/>
      <c r="L57" s="54"/>
      <c r="N57" s="105"/>
      <c r="O57" s="105"/>
      <c r="P57" s="105"/>
      <c r="Q57" s="139"/>
      <c r="R57" s="131"/>
      <c r="S57" s="124"/>
      <c r="T57" s="105"/>
      <c r="U57" s="131"/>
      <c r="V57" s="105"/>
      <c r="W57" s="105"/>
      <c r="X57" s="105"/>
      <c r="Y57" s="105"/>
      <c r="Z57" s="105"/>
      <c r="AA57" s="105"/>
      <c r="AB57" s="105"/>
      <c r="AC57" s="105"/>
      <c r="AD57" s="105"/>
    </row>
    <row r="58" spans="1:30" x14ac:dyDescent="0.2">
      <c r="A58" s="124"/>
      <c r="B58" s="28" t="str">
        <f>IF($C$10="s",B$10,"")</f>
        <v/>
      </c>
      <c r="C58" s="152" t="str">
        <f>IF($C$10="s",C$10,"")</f>
        <v/>
      </c>
      <c r="D58" s="28">
        <f>IF($C$10="s",D$10,0)</f>
        <v>0</v>
      </c>
      <c r="E58" s="29">
        <f>IF($C$10="s",E$10,0)</f>
        <v>0</v>
      </c>
      <c r="F58" s="29">
        <f>IF($C$10="s",F$10,0)</f>
        <v>0</v>
      </c>
      <c r="G58" s="29">
        <f>IF($C$10="s",G$10,0)</f>
        <v>0</v>
      </c>
      <c r="H58" s="38">
        <f>IF($C$10="s",H$10,0)</f>
        <v>0</v>
      </c>
      <c r="I58" s="296">
        <f>SUM(LARGE(D58:H58,{1}))</f>
        <v>0</v>
      </c>
      <c r="J58" s="273">
        <f t="shared" si="9"/>
        <v>7</v>
      </c>
      <c r="M58" s="105"/>
      <c r="N58" s="105"/>
      <c r="O58" s="105"/>
      <c r="P58" s="105"/>
      <c r="Q58" s="139"/>
      <c r="R58" s="131"/>
      <c r="S58" s="124"/>
      <c r="T58" s="105"/>
      <c r="U58" s="131"/>
      <c r="V58" s="105"/>
      <c r="W58" s="105"/>
      <c r="X58" s="105"/>
      <c r="Y58" s="105"/>
      <c r="Z58" s="105"/>
      <c r="AA58" s="105"/>
      <c r="AB58" s="105"/>
      <c r="AC58" s="105"/>
      <c r="AD58" s="105"/>
    </row>
    <row r="59" spans="1:30" x14ac:dyDescent="0.2">
      <c r="A59" s="124"/>
      <c r="B59" s="28" t="str">
        <f>IF($C$14="s",B$14,"")</f>
        <v/>
      </c>
      <c r="C59" s="152" t="str">
        <f>IF($C$14="s",C$14,"")</f>
        <v/>
      </c>
      <c r="D59" s="28">
        <f>IF($C$14="s",D$14,0)</f>
        <v>0</v>
      </c>
      <c r="E59" s="29">
        <f>IF($C$14="s",E$14,0)</f>
        <v>0</v>
      </c>
      <c r="F59" s="29">
        <f>IF($C$14="s",F$14,0)</f>
        <v>0</v>
      </c>
      <c r="G59" s="29">
        <f>IF($C$14="s",G$14,0)</f>
        <v>0</v>
      </c>
      <c r="H59" s="38">
        <f>IF($C$14="s",H$14,0)</f>
        <v>0</v>
      </c>
      <c r="I59" s="296">
        <f>SUM(LARGE(D59:H59,{1}))</f>
        <v>0</v>
      </c>
      <c r="J59" s="273">
        <f t="shared" si="9"/>
        <v>7</v>
      </c>
      <c r="M59" s="105"/>
      <c r="O59" s="56"/>
      <c r="Q59" s="140"/>
      <c r="R59" s="132"/>
      <c r="S59" s="56"/>
      <c r="T59" s="1"/>
    </row>
    <row r="60" spans="1:30" x14ac:dyDescent="0.2">
      <c r="A60" s="124"/>
      <c r="B60" s="28" t="str">
        <f>IF($C$9="s",B$9,"")</f>
        <v/>
      </c>
      <c r="C60" s="152" t="str">
        <f>IF($C$9="s",C$9,"")</f>
        <v/>
      </c>
      <c r="D60" s="28">
        <f>IF($C$9="s",D$9,0)</f>
        <v>0</v>
      </c>
      <c r="E60" s="29">
        <f>IF($C$9="s",E$9,0)</f>
        <v>0</v>
      </c>
      <c r="F60" s="29">
        <f>IF($C$9="s",F$9,0)</f>
        <v>0</v>
      </c>
      <c r="G60" s="29">
        <f>IF($C$9="s",G$9,0)</f>
        <v>0</v>
      </c>
      <c r="H60" s="38">
        <f>IF($C$9="s",H$9,0)</f>
        <v>0</v>
      </c>
      <c r="I60" s="296">
        <f>SUM(LARGE(D60:H60,{1}))</f>
        <v>0</v>
      </c>
      <c r="J60" s="273">
        <f t="shared" si="9"/>
        <v>7</v>
      </c>
      <c r="M60" s="105"/>
      <c r="O60" s="53"/>
      <c r="Q60" s="140"/>
      <c r="R60" s="132"/>
      <c r="S60" s="56"/>
      <c r="T60" s="1"/>
    </row>
    <row r="61" spans="1:30" ht="13.5" thickBot="1" x14ac:dyDescent="0.25">
      <c r="A61" s="124"/>
      <c r="B61" s="41" t="str">
        <f>IF($C$8="s",B$8,"")</f>
        <v/>
      </c>
      <c r="C61" s="153" t="str">
        <f>IF($C$8="s",C$8,"")</f>
        <v/>
      </c>
      <c r="D61" s="41">
        <f>IF($C$8="s",D$8,0)</f>
        <v>0</v>
      </c>
      <c r="E61" s="42">
        <f>IF($C$8="s",E$8,0)</f>
        <v>0</v>
      </c>
      <c r="F61" s="42">
        <f>IF($C$8="s",F$8,0)</f>
        <v>0</v>
      </c>
      <c r="G61" s="42">
        <f>IF($C$8="s",G$8,0)</f>
        <v>0</v>
      </c>
      <c r="H61" s="43">
        <f>IF($C$8="s",H$8,0)</f>
        <v>0</v>
      </c>
      <c r="I61" s="297">
        <f>SUM(LARGE(D61:H61,{1}))</f>
        <v>0</v>
      </c>
      <c r="J61" s="274">
        <f t="shared" si="9"/>
        <v>7</v>
      </c>
      <c r="M61" s="105"/>
      <c r="O61" s="53"/>
      <c r="Q61" s="140"/>
      <c r="R61" s="129"/>
      <c r="T61" s="1"/>
    </row>
    <row r="64" spans="1:30" ht="13.5" thickBot="1" x14ac:dyDescent="0.25"/>
    <row r="65" spans="2:10" x14ac:dyDescent="0.2">
      <c r="B65" s="6" t="s">
        <v>410</v>
      </c>
      <c r="C65" s="8"/>
      <c r="D65" s="146"/>
      <c r="E65" s="7"/>
      <c r="F65" s="7"/>
      <c r="G65" s="7"/>
      <c r="H65" s="7"/>
      <c r="I65" s="142"/>
      <c r="J65" s="272"/>
    </row>
    <row r="66" spans="2:10" x14ac:dyDescent="0.2">
      <c r="B66" s="9" t="s">
        <v>1</v>
      </c>
      <c r="C66" s="10"/>
      <c r="D66" s="147" t="str">
        <f t="shared" ref="D66:G66" si="10">D36</f>
        <v>Bording</v>
      </c>
      <c r="E66" s="147" t="str">
        <f t="shared" si="10"/>
        <v>Odense</v>
      </c>
      <c r="F66" s="147" t="str">
        <f t="shared" si="10"/>
        <v>SwingingDK</v>
      </c>
      <c r="G66" s="147" t="str">
        <f t="shared" si="10"/>
        <v>Skovlunde</v>
      </c>
      <c r="H66" s="147" t="str">
        <f>H36</f>
        <v xml:space="preserve"> </v>
      </c>
      <c r="I66" s="162" t="s">
        <v>42</v>
      </c>
      <c r="J66" s="273" t="s">
        <v>15</v>
      </c>
    </row>
    <row r="67" spans="2:10" ht="13.5" thickBot="1" x14ac:dyDescent="0.25">
      <c r="B67" s="22"/>
      <c r="C67" s="149"/>
      <c r="D67" s="375">
        <f>D7</f>
        <v>42105</v>
      </c>
      <c r="E67" s="375">
        <f t="shared" ref="E67:H67" si="11">E7</f>
        <v>42133</v>
      </c>
      <c r="F67" s="375">
        <f t="shared" si="11"/>
        <v>42231</v>
      </c>
      <c r="G67" s="375">
        <f t="shared" si="11"/>
        <v>42252</v>
      </c>
      <c r="H67" s="375" t="str">
        <f t="shared" si="11"/>
        <v xml:space="preserve"> </v>
      </c>
      <c r="I67" s="163"/>
      <c r="J67" s="274"/>
    </row>
    <row r="68" spans="2:10" x14ac:dyDescent="0.2">
      <c r="B68" s="30" t="str">
        <f>IF($C$11="j",B$11,"")</f>
        <v>Tobias Sonne</v>
      </c>
      <c r="C68" s="151" t="str">
        <f>IF($C$11="j",C$11,"")</f>
        <v>j</v>
      </c>
      <c r="D68" s="30">
        <f>IF($C$11="j",D$11,0)</f>
        <v>0.83460000000000001</v>
      </c>
      <c r="E68" s="31">
        <f>IF($C$11="j",E$11,0)</f>
        <v>0.87250000000000005</v>
      </c>
      <c r="F68" s="31">
        <f>IF($C$11="j",F$11,0)</f>
        <v>0.81946033502572135</v>
      </c>
      <c r="G68" s="31">
        <f>IF($C$11="j",G$11,0)</f>
        <v>0</v>
      </c>
      <c r="H68" s="51">
        <f>IF($C$11="j",H$11,0)</f>
        <v>0</v>
      </c>
      <c r="I68" s="269">
        <f>SUM(LARGE(D68:H68,{1}))</f>
        <v>0.87250000000000005</v>
      </c>
      <c r="J68" s="154">
        <f t="shared" ref="J68:J91" si="12">RANK(I68,$I$68:$I$88)</f>
        <v>1</v>
      </c>
    </row>
    <row r="69" spans="2:10" x14ac:dyDescent="0.2">
      <c r="B69" s="28" t="str">
        <f>IF($C$10="j",B$10,"")</f>
        <v/>
      </c>
      <c r="C69" s="152" t="str">
        <f>IF($C$10="j",C$10,"")</f>
        <v/>
      </c>
      <c r="D69" s="28">
        <f>IF($C$10="j",D$10,0)</f>
        <v>0</v>
      </c>
      <c r="E69" s="29">
        <f>IF($C$10="j",E$10,0)</f>
        <v>0</v>
      </c>
      <c r="F69" s="29">
        <f>IF($C$10="j",F$10,0)</f>
        <v>0</v>
      </c>
      <c r="G69" s="29">
        <f>IF($C$10="j",G$10,0)</f>
        <v>0</v>
      </c>
      <c r="H69" s="38">
        <f>IF($C$10="j",H$10,0)</f>
        <v>0</v>
      </c>
      <c r="I69" s="270">
        <f>SUM(LARGE(D69:H69,{1}))</f>
        <v>0</v>
      </c>
      <c r="J69" s="155">
        <f t="shared" si="12"/>
        <v>2</v>
      </c>
    </row>
    <row r="70" spans="2:10" x14ac:dyDescent="0.2">
      <c r="B70" s="28" t="str">
        <f>IF($C$14="j",B$14,"")</f>
        <v/>
      </c>
      <c r="C70" s="152" t="str">
        <f>IF($C$14="j",C$14,"")</f>
        <v/>
      </c>
      <c r="D70" s="28">
        <f>IF($C$14="j",D$14,0)</f>
        <v>0</v>
      </c>
      <c r="E70" s="29">
        <f>IF($C$14="j",E$14,0)</f>
        <v>0</v>
      </c>
      <c r="F70" s="29">
        <f>IF($C$14="j",F$14,0)</f>
        <v>0</v>
      </c>
      <c r="G70" s="29">
        <f>IF($C$14="j",G$14,0)</f>
        <v>0</v>
      </c>
      <c r="H70" s="38">
        <f>IF($C$14="j",H$14,0)</f>
        <v>0</v>
      </c>
      <c r="I70" s="270">
        <f>SUM(LARGE(D70:H70,{1}))</f>
        <v>0</v>
      </c>
      <c r="J70" s="155">
        <f t="shared" si="12"/>
        <v>2</v>
      </c>
    </row>
    <row r="71" spans="2:10" x14ac:dyDescent="0.2">
      <c r="B71" s="28" t="str">
        <f>IF($C$13="j",B$13,"")</f>
        <v/>
      </c>
      <c r="C71" s="152" t="str">
        <f>IF($C$13="j",C$13,"")</f>
        <v/>
      </c>
      <c r="D71" s="28">
        <f>IF($C$13="j",D$13,0)</f>
        <v>0</v>
      </c>
      <c r="E71" s="29">
        <f>IF($C$13="j",E$13,0)</f>
        <v>0</v>
      </c>
      <c r="F71" s="29">
        <f>IF($C$13="j",F$13,0)</f>
        <v>0</v>
      </c>
      <c r="G71" s="29">
        <f>IF($C$13="j",G$13,0)</f>
        <v>0</v>
      </c>
      <c r="H71" s="38">
        <f>IF($C$13="j",H$13,0)</f>
        <v>0</v>
      </c>
      <c r="I71" s="270">
        <f>SUM(LARGE(D71:H71,{1}))</f>
        <v>0</v>
      </c>
      <c r="J71" s="155">
        <f t="shared" si="12"/>
        <v>2</v>
      </c>
    </row>
    <row r="72" spans="2:10" x14ac:dyDescent="0.2">
      <c r="B72" s="28" t="str">
        <f>IF($C$15="j",B$15,"")</f>
        <v/>
      </c>
      <c r="C72" s="152" t="str">
        <f>IF($C$15="j",C$15,"")</f>
        <v/>
      </c>
      <c r="D72" s="28">
        <f>IF($C$15="j",D$15,0)</f>
        <v>0</v>
      </c>
      <c r="E72" s="29">
        <f>IF($C$15="j",E$15,0)</f>
        <v>0</v>
      </c>
      <c r="F72" s="29">
        <f>IF($C$15="j",F$15,0)</f>
        <v>0</v>
      </c>
      <c r="G72" s="29">
        <f>IF($C$15="j",G$15,0)</f>
        <v>0</v>
      </c>
      <c r="H72" s="38">
        <f>IF($C$15="j",H$15,0)</f>
        <v>0</v>
      </c>
      <c r="I72" s="270">
        <f>SUM(LARGE(D72:H72,{1}))</f>
        <v>0</v>
      </c>
      <c r="J72" s="155">
        <f t="shared" si="12"/>
        <v>2</v>
      </c>
    </row>
    <row r="73" spans="2:10" x14ac:dyDescent="0.2">
      <c r="B73" s="28" t="str">
        <f>IF($C$18="j",B$18,"")</f>
        <v/>
      </c>
      <c r="C73" s="152" t="str">
        <f>IF($C$18="j",C$18,"")</f>
        <v/>
      </c>
      <c r="D73" s="28">
        <f>IF($C$18="j",D$18,0)</f>
        <v>0</v>
      </c>
      <c r="E73" s="29">
        <f>IF($C$18="j",E$18,0)</f>
        <v>0</v>
      </c>
      <c r="F73" s="29">
        <f>IF($C$18="j",F$18,0)</f>
        <v>0</v>
      </c>
      <c r="G73" s="29">
        <f>IF($C$18="j",G$18,0)</f>
        <v>0</v>
      </c>
      <c r="H73" s="38">
        <f>IF($C$18="j",H$18,0)</f>
        <v>0</v>
      </c>
      <c r="I73" s="270">
        <f>SUM(LARGE(D73:H73,{1}))</f>
        <v>0</v>
      </c>
      <c r="J73" s="155">
        <f t="shared" si="12"/>
        <v>2</v>
      </c>
    </row>
    <row r="74" spans="2:10" x14ac:dyDescent="0.2">
      <c r="B74" s="28" t="str">
        <f>IF($C$23="j",B$23,"")</f>
        <v/>
      </c>
      <c r="C74" s="152" t="str">
        <f>IF($C$23="j",C$23,"")</f>
        <v/>
      </c>
      <c r="D74" s="28">
        <f>IF($C$23="j",D$23,0)</f>
        <v>0</v>
      </c>
      <c r="E74" s="29">
        <f>IF($C$23="j",E$23,0)</f>
        <v>0</v>
      </c>
      <c r="F74" s="29">
        <f>IF($C$23="j",F$23,0)</f>
        <v>0</v>
      </c>
      <c r="G74" s="29">
        <f>IF($C$23="j",G$23,0)</f>
        <v>0</v>
      </c>
      <c r="H74" s="38">
        <f>IF($C$23="j",H$23,0)</f>
        <v>0</v>
      </c>
      <c r="I74" s="270">
        <f>SUM(LARGE(D74:H74,{1}))</f>
        <v>0</v>
      </c>
      <c r="J74" s="155">
        <f t="shared" si="12"/>
        <v>2</v>
      </c>
    </row>
    <row r="75" spans="2:10" x14ac:dyDescent="0.2">
      <c r="B75" s="28" t="str">
        <f>IF($C$25="j",B$25,"")</f>
        <v/>
      </c>
      <c r="C75" s="152" t="str">
        <f>IF($C$25="j",C$25,"")</f>
        <v/>
      </c>
      <c r="D75" s="28">
        <f>IF($C$25="j",D$25,0)</f>
        <v>0</v>
      </c>
      <c r="E75" s="29">
        <f>IF($C$25="j",E$25,0)</f>
        <v>0</v>
      </c>
      <c r="F75" s="29">
        <f>IF($C$25="j",F$25,0)</f>
        <v>0</v>
      </c>
      <c r="G75" s="29">
        <f>IF($C$25="j",G$25,0)</f>
        <v>0</v>
      </c>
      <c r="H75" s="38">
        <f>IF($C$25="j",H$25,0)</f>
        <v>0</v>
      </c>
      <c r="I75" s="270">
        <f>SUM(LARGE(D75:H75,{1}))</f>
        <v>0</v>
      </c>
      <c r="J75" s="155">
        <f t="shared" si="12"/>
        <v>2</v>
      </c>
    </row>
    <row r="76" spans="2:10" x14ac:dyDescent="0.2">
      <c r="B76" s="28" t="str">
        <f>IF($C$24="j",B$24,"")</f>
        <v/>
      </c>
      <c r="C76" s="152" t="str">
        <f>IF($C$24="j",C$24,"")</f>
        <v/>
      </c>
      <c r="D76" s="28">
        <f>IF($C$24="j",D$24,0)</f>
        <v>0</v>
      </c>
      <c r="E76" s="29">
        <f>IF($C$24="j",E$24,0)</f>
        <v>0</v>
      </c>
      <c r="F76" s="29">
        <f>IF($C$24="j",F$24,0)</f>
        <v>0</v>
      </c>
      <c r="G76" s="29">
        <f>IF($C$24="j",G$24,0)</f>
        <v>0</v>
      </c>
      <c r="H76" s="38">
        <f>IF($C$24="j",H$24,0)</f>
        <v>0</v>
      </c>
      <c r="I76" s="270">
        <f>SUM(LARGE(D76:H76,{1}))</f>
        <v>0</v>
      </c>
      <c r="J76" s="155">
        <f t="shared" si="12"/>
        <v>2</v>
      </c>
    </row>
    <row r="77" spans="2:10" x14ac:dyDescent="0.2">
      <c r="B77" s="28" t="str">
        <f>IF($C$12="j",B$12,"")</f>
        <v/>
      </c>
      <c r="C77" s="152" t="str">
        <f>IF($C$12="j",C$12,"")</f>
        <v/>
      </c>
      <c r="D77" s="28">
        <f>IF($C$12="j",D$12,0)</f>
        <v>0</v>
      </c>
      <c r="E77" s="29">
        <f>IF($C$12="j",E$12,0)</f>
        <v>0</v>
      </c>
      <c r="F77" s="29">
        <f>IF($C$12="j",F$12,0)</f>
        <v>0</v>
      </c>
      <c r="G77" s="29">
        <f>IF($C$12="j",G$12,0)</f>
        <v>0</v>
      </c>
      <c r="H77" s="38">
        <f>IF($C$12="j",H$12,0)</f>
        <v>0</v>
      </c>
      <c r="I77" s="270">
        <f>SUM(LARGE(D77:H77,{1}))</f>
        <v>0</v>
      </c>
      <c r="J77" s="155">
        <f t="shared" si="12"/>
        <v>2</v>
      </c>
    </row>
    <row r="78" spans="2:10" x14ac:dyDescent="0.2">
      <c r="B78" s="28" t="str">
        <f>IF($C$20="j",B$20,"")</f>
        <v/>
      </c>
      <c r="C78" s="152" t="str">
        <f>IF($C$20="j",C$20,"")</f>
        <v/>
      </c>
      <c r="D78" s="28">
        <f>IF($C$20="j",D$20,0)</f>
        <v>0</v>
      </c>
      <c r="E78" s="29">
        <f>IF($C$20="j",E$20,0)</f>
        <v>0</v>
      </c>
      <c r="F78" s="29">
        <f>IF($C$20="j",F$20,0)</f>
        <v>0</v>
      </c>
      <c r="G78" s="29">
        <f>IF($C$20="j",G$20,0)</f>
        <v>0</v>
      </c>
      <c r="H78" s="38">
        <f>IF($C$20="j",H$20,0)</f>
        <v>0</v>
      </c>
      <c r="I78" s="270">
        <f>SUM(LARGE(D78:H78,{1}))</f>
        <v>0</v>
      </c>
      <c r="J78" s="155">
        <f t="shared" si="12"/>
        <v>2</v>
      </c>
    </row>
    <row r="79" spans="2:10" x14ac:dyDescent="0.2">
      <c r="B79" s="28" t="str">
        <f>IF($C$21="j",B$21,"")</f>
        <v/>
      </c>
      <c r="C79" s="152" t="str">
        <f>IF($C$21="j",C$21,"")</f>
        <v/>
      </c>
      <c r="D79" s="28">
        <f>IF($C$21="j",D$21,0)</f>
        <v>0</v>
      </c>
      <c r="E79" s="29">
        <f>IF($C$21="j",E$21,0)</f>
        <v>0</v>
      </c>
      <c r="F79" s="29">
        <f>IF($C$21="j",F$21,0)</f>
        <v>0</v>
      </c>
      <c r="G79" s="29">
        <f>IF($C$21="j",G$21,0)</f>
        <v>0</v>
      </c>
      <c r="H79" s="38">
        <f>IF($C$21="j",H$21,0)</f>
        <v>0</v>
      </c>
      <c r="I79" s="270">
        <f>SUM(LARGE(D79:H79,{1}))</f>
        <v>0</v>
      </c>
      <c r="J79" s="155">
        <f t="shared" si="12"/>
        <v>2</v>
      </c>
    </row>
    <row r="80" spans="2:10" x14ac:dyDescent="0.2">
      <c r="B80" s="28" t="str">
        <f>IF($C$22="j",B$22,"")</f>
        <v/>
      </c>
      <c r="C80" s="152" t="str">
        <f>IF($C$22="j",C$22,"")</f>
        <v/>
      </c>
      <c r="D80" s="28">
        <f>IF($C$22="j",D$22,0)</f>
        <v>0</v>
      </c>
      <c r="E80" s="29">
        <f>IF($C$22="j",E$22,0)</f>
        <v>0</v>
      </c>
      <c r="F80" s="29">
        <f>IF($C$22="j",F$22,0)</f>
        <v>0</v>
      </c>
      <c r="G80" s="29">
        <f>IF($C$22="j",G$22,0)</f>
        <v>0</v>
      </c>
      <c r="H80" s="38">
        <f>IF($C$22="j",H$22,0)</f>
        <v>0</v>
      </c>
      <c r="I80" s="270">
        <f>SUM(LARGE(D80:H80,{1}))</f>
        <v>0</v>
      </c>
      <c r="J80" s="155">
        <f t="shared" si="12"/>
        <v>2</v>
      </c>
    </row>
    <row r="81" spans="2:10" x14ac:dyDescent="0.2">
      <c r="B81" s="28" t="str">
        <f>IF($C$19="j",B$19,"")</f>
        <v/>
      </c>
      <c r="C81" s="152" t="str">
        <f>IF($C$19="j",C$19,"")</f>
        <v/>
      </c>
      <c r="D81" s="28">
        <f>IF($C$19="j",D$19,0)</f>
        <v>0</v>
      </c>
      <c r="E81" s="29">
        <f>IF($C$19="j",E$19,0)</f>
        <v>0</v>
      </c>
      <c r="F81" s="29">
        <f>IF($C$19="j",F$19,0)</f>
        <v>0</v>
      </c>
      <c r="G81" s="29">
        <f>IF($C$19="j",G$19,0)</f>
        <v>0</v>
      </c>
      <c r="H81" s="38">
        <f>IF($C$19="j",H$19,0)</f>
        <v>0</v>
      </c>
      <c r="I81" s="270">
        <f>SUM(LARGE(D81:H81,{1}))</f>
        <v>0</v>
      </c>
      <c r="J81" s="155">
        <f t="shared" si="12"/>
        <v>2</v>
      </c>
    </row>
    <row r="82" spans="2:10" x14ac:dyDescent="0.2">
      <c r="B82" s="28" t="str">
        <f>IF($C$17="j",B$17,"")</f>
        <v/>
      </c>
      <c r="C82" s="152" t="str">
        <f>IF($C$17="j",C$17,"")</f>
        <v/>
      </c>
      <c r="D82" s="28">
        <f>IF($C$17="j",D$17,0)</f>
        <v>0</v>
      </c>
      <c r="E82" s="29">
        <f>IF($C$17="j",E$17,0)</f>
        <v>0</v>
      </c>
      <c r="F82" s="29">
        <f>IF($C$17="j",F$17,0)</f>
        <v>0</v>
      </c>
      <c r="G82" s="29">
        <f>IF($C$17="j",G$17,0)</f>
        <v>0</v>
      </c>
      <c r="H82" s="38">
        <f>IF($C$17="j",H$17,0)</f>
        <v>0</v>
      </c>
      <c r="I82" s="270">
        <f>SUM(LARGE(D82:H82,{1}))</f>
        <v>0</v>
      </c>
      <c r="J82" s="155">
        <f t="shared" si="12"/>
        <v>2</v>
      </c>
    </row>
    <row r="83" spans="2:10" x14ac:dyDescent="0.2">
      <c r="B83" s="28" t="str">
        <f>IF($C$16="j",B$16,"")</f>
        <v/>
      </c>
      <c r="C83" s="152" t="str">
        <f>IF($C$16="j",C$16,"")</f>
        <v/>
      </c>
      <c r="D83" s="28">
        <f>IF($C$16="j",D$16,0)</f>
        <v>0</v>
      </c>
      <c r="E83" s="29">
        <f>IF($C$16="j",E$16,0)</f>
        <v>0</v>
      </c>
      <c r="F83" s="29">
        <f>IF($C$16="j",F$16,0)</f>
        <v>0</v>
      </c>
      <c r="G83" s="29">
        <f>IF($C$16="j",G$16,0)</f>
        <v>0</v>
      </c>
      <c r="H83" s="38">
        <f>IF($C$16="j",H$16,0)</f>
        <v>0</v>
      </c>
      <c r="I83" s="270">
        <f>SUM(LARGE(D83:H83,{1}))</f>
        <v>0</v>
      </c>
      <c r="J83" s="155">
        <f t="shared" si="12"/>
        <v>2</v>
      </c>
    </row>
    <row r="84" spans="2:10" x14ac:dyDescent="0.2">
      <c r="B84" s="28" t="str">
        <f>IF($C$9="j",B$9,"")</f>
        <v/>
      </c>
      <c r="C84" s="152" t="str">
        <f>IF($C$9="j",C$9,"")</f>
        <v/>
      </c>
      <c r="D84" s="28">
        <f>IF($C$9="j",D$9,0)</f>
        <v>0</v>
      </c>
      <c r="E84" s="29">
        <f>IF($C$9="j",E$9,0)</f>
        <v>0</v>
      </c>
      <c r="F84" s="29">
        <f>IF($C$9="j",F$9,0)</f>
        <v>0</v>
      </c>
      <c r="G84" s="29">
        <f>IF($C$9="j",G$9,0)</f>
        <v>0</v>
      </c>
      <c r="H84" s="38">
        <f>IF($C$9="j",H$9,0)</f>
        <v>0</v>
      </c>
      <c r="I84" s="270">
        <f>SUM(LARGE(D84:H84,{1}))</f>
        <v>0</v>
      </c>
      <c r="J84" s="155">
        <f t="shared" si="12"/>
        <v>2</v>
      </c>
    </row>
    <row r="85" spans="2:10" x14ac:dyDescent="0.2">
      <c r="B85" s="28" t="str">
        <f>IF($C$8="j",B$8,"")</f>
        <v/>
      </c>
      <c r="C85" s="152" t="str">
        <f>IF($C$8="j",C$8,"")</f>
        <v/>
      </c>
      <c r="D85" s="28">
        <f>IF($C$8="j",D$8,0)</f>
        <v>0</v>
      </c>
      <c r="E85" s="29">
        <f>IF($C$8="j",E$8,0)</f>
        <v>0</v>
      </c>
      <c r="F85" s="29">
        <f>IF($C$8="j",F$8,0)</f>
        <v>0</v>
      </c>
      <c r="G85" s="29">
        <f>IF($C$8="j",G$8,0)</f>
        <v>0</v>
      </c>
      <c r="H85" s="38">
        <f>IF($C$8="j",H$8,0)</f>
        <v>0</v>
      </c>
      <c r="I85" s="270">
        <f>SUM(LARGE(D85:H85,{1}))</f>
        <v>0</v>
      </c>
      <c r="J85" s="155">
        <f t="shared" si="12"/>
        <v>2</v>
      </c>
    </row>
    <row r="86" spans="2:10" x14ac:dyDescent="0.2">
      <c r="B86" s="28" t="str">
        <f>IF($C$30="j",B$30,"")</f>
        <v/>
      </c>
      <c r="C86" s="152" t="str">
        <f>IF($C$30="j",C$30,"")</f>
        <v/>
      </c>
      <c r="D86" s="28">
        <f>IF($C$30="j",D$30,0)</f>
        <v>0</v>
      </c>
      <c r="E86" s="29">
        <f>IF($C$30="j",E$30,0)</f>
        <v>0</v>
      </c>
      <c r="F86" s="29">
        <f>IF($C$30="j",F$30,0)</f>
        <v>0</v>
      </c>
      <c r="G86" s="29">
        <f>IF($C$30="j",G$30,0)</f>
        <v>0</v>
      </c>
      <c r="H86" s="38">
        <f>IF($C$30="j",H$30,0)</f>
        <v>0</v>
      </c>
      <c r="I86" s="270">
        <f>SUM(LARGE(D86:H86,{1}))</f>
        <v>0</v>
      </c>
      <c r="J86" s="155">
        <f t="shared" si="12"/>
        <v>2</v>
      </c>
    </row>
    <row r="87" spans="2:10" x14ac:dyDescent="0.2">
      <c r="B87" s="28" t="str">
        <f>IF($C$29="j",B$29,"")</f>
        <v/>
      </c>
      <c r="C87" s="152" t="str">
        <f>IF($C$29="j",C$29,"")</f>
        <v/>
      </c>
      <c r="D87" s="28">
        <f>IF($C$29="j",D$29,0)</f>
        <v>0</v>
      </c>
      <c r="E87" s="29">
        <f>IF($C$29="j",E$29,0)</f>
        <v>0</v>
      </c>
      <c r="F87" s="29">
        <f>IF($C$29="j",F$29,0)</f>
        <v>0</v>
      </c>
      <c r="G87" s="29">
        <f>IF($C$29="j",G$29,0)</f>
        <v>0</v>
      </c>
      <c r="H87" s="38">
        <f>IF($C$29="j",H$29,0)</f>
        <v>0</v>
      </c>
      <c r="I87" s="270">
        <f>SUM(LARGE(D87:H87,{1}))</f>
        <v>0</v>
      </c>
      <c r="J87" s="155">
        <f t="shared" si="12"/>
        <v>2</v>
      </c>
    </row>
    <row r="88" spans="2:10" x14ac:dyDescent="0.2">
      <c r="B88" s="28" t="str">
        <f>IF($C$31="j",B$31,"")</f>
        <v/>
      </c>
      <c r="C88" s="152" t="str">
        <f>IF($C$31="j",C$31,"")</f>
        <v/>
      </c>
      <c r="D88" s="28">
        <f>IF($C$31="j",D$31,0)</f>
        <v>0</v>
      </c>
      <c r="E88" s="29">
        <f>IF($C$31="j",E$31,0)</f>
        <v>0</v>
      </c>
      <c r="F88" s="29">
        <f>IF($C$31="j",F$31,0)</f>
        <v>0</v>
      </c>
      <c r="G88" s="29">
        <f>IF($C$31="j",G$31,0)</f>
        <v>0</v>
      </c>
      <c r="H88" s="38">
        <f>IF($C$31="j",H$31,0)</f>
        <v>0</v>
      </c>
      <c r="I88" s="270">
        <f>SUM(LARGE(D88:H88,{1}))</f>
        <v>0</v>
      </c>
      <c r="J88" s="155">
        <f t="shared" si="12"/>
        <v>2</v>
      </c>
    </row>
    <row r="89" spans="2:10" x14ac:dyDescent="0.2">
      <c r="B89" s="28" t="str">
        <f>IF($C$26="j",B$26,"")</f>
        <v/>
      </c>
      <c r="C89" s="152" t="str">
        <f>IF($C$26="j",C$26,"")</f>
        <v/>
      </c>
      <c r="D89" s="28">
        <f>IF($C$26="j",D$26,0)</f>
        <v>0</v>
      </c>
      <c r="E89" s="29">
        <f>IF($C$26="j",E$26,0)</f>
        <v>0</v>
      </c>
      <c r="F89" s="29">
        <f>IF($C$26="j",F$26,0)</f>
        <v>0</v>
      </c>
      <c r="G89" s="29">
        <f>IF($C$26="j",G$26,0)</f>
        <v>0</v>
      </c>
      <c r="H89" s="38">
        <f>IF($C$26="j",H$26,0)</f>
        <v>0</v>
      </c>
      <c r="I89" s="270">
        <f>SUM(LARGE(D89:H89,{1}))</f>
        <v>0</v>
      </c>
      <c r="J89" s="155">
        <f t="shared" si="12"/>
        <v>2</v>
      </c>
    </row>
    <row r="90" spans="2:10" x14ac:dyDescent="0.2">
      <c r="B90" s="28" t="str">
        <f>IF($C$27="j",B$27,"")</f>
        <v/>
      </c>
      <c r="C90" s="152" t="str">
        <f>IF($C$27="j",C$27,"")</f>
        <v/>
      </c>
      <c r="D90" s="28">
        <f>IF($C$27="j",D$27,0)</f>
        <v>0</v>
      </c>
      <c r="E90" s="29">
        <f>IF($C$27="j",E$27,0)</f>
        <v>0</v>
      </c>
      <c r="F90" s="29">
        <f>IF($C$27="j",F$27,0)</f>
        <v>0</v>
      </c>
      <c r="G90" s="29">
        <f>IF($C$27="j",G$27,0)</f>
        <v>0</v>
      </c>
      <c r="H90" s="38">
        <f>IF($C$27="j",H$27,0)</f>
        <v>0</v>
      </c>
      <c r="I90" s="270">
        <f>SUM(LARGE(D90:H90,{1}))</f>
        <v>0</v>
      </c>
      <c r="J90" s="155">
        <f t="shared" si="12"/>
        <v>2</v>
      </c>
    </row>
    <row r="91" spans="2:10" ht="13.5" thickBot="1" x14ac:dyDescent="0.25">
      <c r="B91" s="41" t="str">
        <f>IF($C$28="j",B$28,"")</f>
        <v/>
      </c>
      <c r="C91" s="153" t="str">
        <f>IF($C$28="j",C$28,"")</f>
        <v/>
      </c>
      <c r="D91" s="41">
        <f>IF($C$28="j",D$28,0)</f>
        <v>0</v>
      </c>
      <c r="E91" s="42">
        <f>IF($C$28="j",E$28,0)</f>
        <v>0</v>
      </c>
      <c r="F91" s="42">
        <f>IF($C$28="j",F$28,0)</f>
        <v>0</v>
      </c>
      <c r="G91" s="42">
        <f>IF($C$28="j",G$28,0)</f>
        <v>0</v>
      </c>
      <c r="H91" s="43">
        <f>IF($C$28="j",H$28,0)</f>
        <v>0</v>
      </c>
      <c r="I91" s="271">
        <f>SUM(LARGE(D91:H91,{1}))</f>
        <v>0</v>
      </c>
      <c r="J91" s="156">
        <f t="shared" si="12"/>
        <v>2</v>
      </c>
    </row>
    <row r="92" spans="2:10" x14ac:dyDescent="0.2">
      <c r="B92" s="53"/>
      <c r="C92" s="53"/>
      <c r="D92" s="53"/>
      <c r="E92" s="53"/>
      <c r="F92" s="53"/>
      <c r="G92" s="53"/>
      <c r="H92" s="53"/>
      <c r="I92" s="293"/>
      <c r="J92" s="294"/>
    </row>
    <row r="93" spans="2:10" x14ac:dyDescent="0.2">
      <c r="B93" s="53"/>
      <c r="C93" s="53"/>
      <c r="D93" s="53"/>
      <c r="E93" s="53"/>
      <c r="F93" s="53"/>
      <c r="G93" s="53"/>
      <c r="H93" s="53"/>
      <c r="I93" s="293"/>
      <c r="J93" s="294"/>
    </row>
    <row r="94" spans="2:10" x14ac:dyDescent="0.2">
      <c r="B94" s="53"/>
      <c r="C94" s="53"/>
      <c r="D94" s="53"/>
      <c r="E94" s="53"/>
      <c r="F94" s="53"/>
      <c r="G94" s="53"/>
      <c r="H94" s="53"/>
      <c r="I94" s="293"/>
      <c r="J94" s="294"/>
    </row>
    <row r="97" spans="1:26" x14ac:dyDescent="0.2">
      <c r="A97" s="1"/>
      <c r="N97" s="1"/>
      <c r="O97" s="1"/>
      <c r="P97" s="1"/>
      <c r="Q97" s="137"/>
      <c r="R97" s="129"/>
      <c r="T97" s="1"/>
      <c r="U97" s="129"/>
      <c r="V97" s="1"/>
      <c r="W97" s="275"/>
      <c r="X97" s="1"/>
      <c r="Y97" s="1"/>
      <c r="Z97" s="1"/>
    </row>
    <row r="98" spans="1:26" x14ac:dyDescent="0.2">
      <c r="A98" s="1"/>
      <c r="B98" s="262" t="s">
        <v>391</v>
      </c>
      <c r="N98" s="1"/>
      <c r="O98" s="1"/>
      <c r="P98" s="1"/>
      <c r="Q98" s="137"/>
      <c r="R98" s="129"/>
      <c r="T98" s="1"/>
      <c r="U98" s="129"/>
      <c r="V98" s="1"/>
      <c r="W98" s="275"/>
      <c r="X98" s="1"/>
      <c r="Y98" s="1"/>
      <c r="Z98" s="1"/>
    </row>
    <row r="99" spans="1:26" x14ac:dyDescent="0.2">
      <c r="A99" s="1"/>
      <c r="N99" s="1"/>
      <c r="O99" s="1"/>
      <c r="P99" s="1"/>
      <c r="Q99" s="137"/>
      <c r="R99" s="129"/>
      <c r="T99" s="1"/>
      <c r="U99" s="129"/>
      <c r="V99" s="1"/>
      <c r="W99" s="275"/>
      <c r="X99" s="1"/>
      <c r="Y99" s="1"/>
      <c r="Z99" s="1"/>
    </row>
    <row r="100" spans="1:26" x14ac:dyDescent="0.2">
      <c r="A100" s="1"/>
      <c r="N100" s="1"/>
      <c r="O100" s="53"/>
      <c r="P100" s="1"/>
      <c r="Q100" s="140"/>
      <c r="R100" s="129"/>
      <c r="T100" s="1"/>
      <c r="U100" s="129"/>
      <c r="V100" s="1"/>
      <c r="W100" s="275"/>
      <c r="X100" s="1"/>
      <c r="Y100" s="1"/>
      <c r="Z100" s="1"/>
    </row>
    <row r="101" spans="1:26" ht="13.5" thickBot="1" x14ac:dyDescent="0.25">
      <c r="A101" s="1"/>
      <c r="B101" s="101"/>
      <c r="C101" s="101"/>
      <c r="D101" s="101"/>
      <c r="E101" s="101"/>
      <c r="N101" s="1"/>
      <c r="O101" s="53"/>
      <c r="P101" s="1"/>
      <c r="Q101" s="140"/>
      <c r="R101" s="129"/>
      <c r="T101" s="1"/>
      <c r="U101" s="129"/>
      <c r="V101" s="1"/>
      <c r="W101" s="275"/>
      <c r="X101" s="1"/>
      <c r="Y101" s="1"/>
      <c r="Z101" s="1"/>
    </row>
    <row r="102" spans="1:26" x14ac:dyDescent="0.2">
      <c r="A102" s="1"/>
      <c r="B102" s="108" t="s">
        <v>59</v>
      </c>
      <c r="C102" s="109"/>
      <c r="D102" s="109" t="s">
        <v>61</v>
      </c>
      <c r="E102" s="110" t="s">
        <v>62</v>
      </c>
      <c r="G102" s="108" t="s">
        <v>10</v>
      </c>
      <c r="H102" s="109"/>
      <c r="I102" s="109" t="s">
        <v>61</v>
      </c>
      <c r="J102" s="360" t="s">
        <v>439</v>
      </c>
      <c r="K102" s="110" t="s">
        <v>62</v>
      </c>
      <c r="N102" s="1"/>
      <c r="O102" s="53"/>
      <c r="P102" s="1"/>
      <c r="Q102" s="140"/>
      <c r="R102" s="129"/>
      <c r="T102" s="1"/>
      <c r="U102" s="129"/>
      <c r="V102" s="1"/>
      <c r="W102" s="275"/>
      <c r="X102" s="1"/>
      <c r="Y102" s="1"/>
      <c r="Z102" s="1"/>
    </row>
    <row r="103" spans="1:26" ht="26.25" thickBot="1" x14ac:dyDescent="0.25">
      <c r="A103" s="1"/>
      <c r="B103" s="111"/>
      <c r="C103" s="106"/>
      <c r="D103" s="106"/>
      <c r="E103" s="112" t="s">
        <v>65</v>
      </c>
      <c r="F103" s="1"/>
      <c r="G103" s="357"/>
      <c r="H103" s="358"/>
      <c r="I103" s="358"/>
      <c r="J103" s="359" t="s">
        <v>65</v>
      </c>
      <c r="K103" s="112" t="s">
        <v>65</v>
      </c>
      <c r="L103" s="1"/>
      <c r="M103" s="1"/>
      <c r="N103" s="1"/>
      <c r="O103" s="53"/>
      <c r="P103" s="1"/>
      <c r="Q103" s="140"/>
      <c r="R103" s="129"/>
      <c r="T103" s="1"/>
      <c r="U103" s="129"/>
      <c r="V103" s="1"/>
      <c r="W103" s="275"/>
      <c r="X103" s="1"/>
      <c r="Y103" s="1"/>
      <c r="Z103" s="1"/>
    </row>
    <row r="104" spans="1:26" ht="15" x14ac:dyDescent="0.25">
      <c r="A104" s="1"/>
      <c r="B104" s="6" t="s">
        <v>247</v>
      </c>
      <c r="C104" s="173"/>
      <c r="D104" s="181">
        <v>16307.24</v>
      </c>
      <c r="E104" s="116"/>
      <c r="F104" s="1"/>
      <c r="G104" s="354">
        <v>1</v>
      </c>
      <c r="H104" s="355" t="s">
        <v>113</v>
      </c>
      <c r="I104" s="356">
        <v>4.9969999999999999</v>
      </c>
      <c r="J104" s="361" t="s">
        <v>116</v>
      </c>
      <c r="K104" s="364"/>
      <c r="L104" s="1"/>
      <c r="M104" s="1"/>
      <c r="N104" s="1"/>
      <c r="O104" s="53"/>
      <c r="P104" s="1"/>
      <c r="Q104" s="140"/>
      <c r="R104" s="129"/>
      <c r="T104" s="1"/>
      <c r="U104" s="129"/>
      <c r="V104" s="1"/>
      <c r="W104" s="275"/>
      <c r="X104" s="1"/>
      <c r="Y104" s="1"/>
      <c r="Z104" s="1"/>
    </row>
    <row r="105" spans="1:26" ht="15" x14ac:dyDescent="0.25">
      <c r="A105" s="1"/>
      <c r="B105" s="9" t="s">
        <v>262</v>
      </c>
      <c r="C105" s="172"/>
      <c r="D105" s="384">
        <v>16273.69</v>
      </c>
      <c r="E105" s="118"/>
      <c r="F105" s="1"/>
      <c r="G105" s="349">
        <v>2</v>
      </c>
      <c r="H105" s="351" t="s">
        <v>3</v>
      </c>
      <c r="I105" s="350">
        <v>4.7750000000000004</v>
      </c>
      <c r="J105" s="362" t="s">
        <v>425</v>
      </c>
      <c r="K105" s="365">
        <f>I105/I$105</f>
        <v>1</v>
      </c>
      <c r="L105" s="1"/>
      <c r="M105" s="1"/>
      <c r="N105" s="1"/>
      <c r="O105" s="53"/>
      <c r="P105" s="1"/>
      <c r="Q105" s="140"/>
      <c r="R105" s="129"/>
      <c r="T105" s="1"/>
      <c r="U105" s="129"/>
      <c r="V105" s="1"/>
      <c r="W105" s="275"/>
      <c r="X105" s="1"/>
      <c r="Y105" s="1"/>
      <c r="Z105" s="1"/>
    </row>
    <row r="106" spans="1:26" ht="15" x14ac:dyDescent="0.25">
      <c r="A106" s="1"/>
      <c r="B106" s="165" t="s">
        <v>185</v>
      </c>
      <c r="C106" s="172"/>
      <c r="D106" s="384">
        <v>15995.3</v>
      </c>
      <c r="E106" s="118"/>
      <c r="F106" s="1"/>
      <c r="G106" s="349">
        <v>3</v>
      </c>
      <c r="H106" s="351" t="s">
        <v>13</v>
      </c>
      <c r="I106" s="350">
        <v>4.7569999999999997</v>
      </c>
      <c r="J106" s="362" t="s">
        <v>426</v>
      </c>
      <c r="K106" s="365">
        <f t="shared" ref="K106:K118" si="13">I106/I$105</f>
        <v>0.99623036649214647</v>
      </c>
      <c r="L106" s="54"/>
      <c r="M106" s="1"/>
      <c r="N106" s="1"/>
      <c r="O106" s="53"/>
      <c r="P106" s="1"/>
      <c r="Q106" s="140"/>
      <c r="R106" s="129"/>
      <c r="T106" s="1"/>
      <c r="U106" s="129"/>
      <c r="V106" s="1"/>
      <c r="W106" s="275"/>
      <c r="X106" s="1"/>
      <c r="Y106" s="1"/>
      <c r="Z106" s="1"/>
    </row>
    <row r="107" spans="1:26" ht="15" x14ac:dyDescent="0.25">
      <c r="A107" s="1"/>
      <c r="B107" s="165" t="s">
        <v>441</v>
      </c>
      <c r="C107" s="172"/>
      <c r="D107" s="384">
        <v>15844</v>
      </c>
      <c r="E107" s="118"/>
      <c r="F107" s="106"/>
      <c r="G107" s="349">
        <v>4</v>
      </c>
      <c r="H107" s="351" t="s">
        <v>17</v>
      </c>
      <c r="I107" s="350">
        <v>4.641</v>
      </c>
      <c r="J107" s="362" t="s">
        <v>427</v>
      </c>
      <c r="K107" s="365">
        <f t="shared" si="13"/>
        <v>0.97193717277486902</v>
      </c>
      <c r="L107" s="54"/>
      <c r="M107" s="1"/>
      <c r="N107" s="1"/>
      <c r="O107" s="53"/>
      <c r="P107" s="1"/>
      <c r="Q107" s="140"/>
      <c r="R107" s="129"/>
      <c r="T107" s="1"/>
      <c r="U107" s="129"/>
      <c r="V107" s="1"/>
      <c r="W107" s="275"/>
      <c r="X107" s="1"/>
      <c r="Y107" s="1"/>
      <c r="Z107" s="1"/>
    </row>
    <row r="108" spans="1:26" ht="15" x14ac:dyDescent="0.25">
      <c r="A108" s="1"/>
      <c r="B108" s="9" t="s">
        <v>236</v>
      </c>
      <c r="C108" s="172"/>
      <c r="D108" s="384">
        <v>15712.92</v>
      </c>
      <c r="E108" s="118"/>
      <c r="F108" s="1"/>
      <c r="G108" s="349">
        <v>5</v>
      </c>
      <c r="H108" s="351" t="s">
        <v>12</v>
      </c>
      <c r="I108" s="350">
        <v>4.5330000000000004</v>
      </c>
      <c r="J108" s="362" t="s">
        <v>428</v>
      </c>
      <c r="K108" s="365">
        <f t="shared" si="13"/>
        <v>0.94931937172774872</v>
      </c>
      <c r="L108" s="54"/>
      <c r="M108" s="1"/>
      <c r="N108" s="1"/>
      <c r="O108" s="53"/>
      <c r="P108" s="1"/>
      <c r="Q108" s="140"/>
      <c r="R108" s="129"/>
      <c r="T108" s="1"/>
      <c r="U108" s="129"/>
      <c r="V108" s="1"/>
      <c r="W108" s="275"/>
      <c r="X108" s="1"/>
      <c r="Y108" s="1"/>
      <c r="Z108" s="1"/>
    </row>
    <row r="109" spans="1:26" ht="15" x14ac:dyDescent="0.25">
      <c r="A109" s="1"/>
      <c r="B109" s="165" t="s">
        <v>445</v>
      </c>
      <c r="C109" s="172"/>
      <c r="D109" s="384">
        <v>15503.43</v>
      </c>
      <c r="E109" s="118"/>
      <c r="F109" s="1"/>
      <c r="G109" s="349">
        <v>6</v>
      </c>
      <c r="H109" s="351" t="s">
        <v>2</v>
      </c>
      <c r="I109" s="350">
        <v>4.4290000000000003</v>
      </c>
      <c r="J109" s="362" t="s">
        <v>429</v>
      </c>
      <c r="K109" s="365">
        <f t="shared" si="13"/>
        <v>0.92753926701570677</v>
      </c>
      <c r="L109" s="54"/>
      <c r="M109" s="1"/>
      <c r="N109" s="54"/>
      <c r="O109" s="278"/>
      <c r="P109" s="1"/>
      <c r="Q109" s="140"/>
      <c r="R109" s="129"/>
      <c r="T109" s="1"/>
      <c r="U109" s="129"/>
      <c r="V109" s="1"/>
      <c r="W109" s="275"/>
      <c r="X109" s="1"/>
      <c r="Y109" s="1"/>
      <c r="Z109" s="1"/>
    </row>
    <row r="110" spans="1:26" ht="15" x14ac:dyDescent="0.25">
      <c r="A110" s="1"/>
      <c r="B110" s="165" t="s">
        <v>205</v>
      </c>
      <c r="C110" s="172"/>
      <c r="D110" s="384">
        <v>15469.46</v>
      </c>
      <c r="E110" s="118"/>
      <c r="F110" s="104"/>
      <c r="G110" s="349">
        <v>7</v>
      </c>
      <c r="H110" s="351" t="s">
        <v>386</v>
      </c>
      <c r="I110" s="350">
        <v>4.4269999999999996</v>
      </c>
      <c r="J110" s="362" t="s">
        <v>430</v>
      </c>
      <c r="K110" s="365">
        <f t="shared" si="13"/>
        <v>0.92712041884816743</v>
      </c>
      <c r="L110" s="54"/>
      <c r="M110" s="1"/>
      <c r="N110" s="1"/>
      <c r="O110" s="1"/>
      <c r="P110" s="1"/>
      <c r="Q110" s="140"/>
      <c r="R110" s="129"/>
      <c r="T110" s="1"/>
      <c r="U110" s="129"/>
      <c r="V110" s="1"/>
      <c r="W110" s="275"/>
      <c r="X110" s="1"/>
      <c r="Y110" s="1"/>
      <c r="Z110" s="1"/>
    </row>
    <row r="111" spans="1:26" ht="15" x14ac:dyDescent="0.25">
      <c r="A111" s="1"/>
      <c r="B111" s="165" t="s">
        <v>418</v>
      </c>
      <c r="C111" s="172"/>
      <c r="D111" s="384">
        <v>15199.43</v>
      </c>
      <c r="E111" s="38">
        <v>1</v>
      </c>
      <c r="F111" s="104"/>
      <c r="G111" s="349">
        <v>8</v>
      </c>
      <c r="H111" s="351" t="s">
        <v>422</v>
      </c>
      <c r="I111" s="350">
        <v>4.3899999999999997</v>
      </c>
      <c r="J111" s="362" t="s">
        <v>431</v>
      </c>
      <c r="K111" s="365">
        <f t="shared" si="13"/>
        <v>0.91937172774869091</v>
      </c>
      <c r="L111" s="54"/>
      <c r="M111" s="1"/>
      <c r="N111" s="1"/>
      <c r="O111" s="1"/>
      <c r="P111" s="1"/>
      <c r="Q111" s="137"/>
      <c r="R111" s="129"/>
      <c r="T111" s="1"/>
      <c r="U111" s="129"/>
      <c r="V111" s="1"/>
      <c r="W111" s="275"/>
      <c r="X111" s="1"/>
      <c r="Y111" s="1"/>
      <c r="Z111" s="1"/>
    </row>
    <row r="112" spans="1:26" ht="15" x14ac:dyDescent="0.25">
      <c r="A112" s="1"/>
      <c r="B112" s="165" t="s">
        <v>442</v>
      </c>
      <c r="C112" s="172"/>
      <c r="D112" s="384">
        <v>14725.58</v>
      </c>
      <c r="E112" s="38"/>
      <c r="F112" s="104"/>
      <c r="G112" s="349">
        <v>9</v>
      </c>
      <c r="H112" s="351" t="s">
        <v>423</v>
      </c>
      <c r="I112" s="350">
        <v>4.3890000000000002</v>
      </c>
      <c r="J112" s="362" t="s">
        <v>432</v>
      </c>
      <c r="K112" s="365">
        <f t="shared" si="13"/>
        <v>0.91916230366492147</v>
      </c>
      <c r="L112" s="1"/>
      <c r="M112" s="1"/>
      <c r="N112" s="1"/>
      <c r="O112" s="1"/>
      <c r="P112" s="1"/>
      <c r="Q112" s="137"/>
      <c r="R112" s="129"/>
      <c r="T112" s="1"/>
      <c r="U112" s="129"/>
      <c r="V112" s="1"/>
      <c r="W112" s="275"/>
      <c r="X112" s="1"/>
      <c r="Y112" s="1"/>
      <c r="Z112" s="1"/>
    </row>
    <row r="113" spans="1:26" ht="15" x14ac:dyDescent="0.25">
      <c r="A113" s="1"/>
      <c r="B113" s="165" t="s">
        <v>443</v>
      </c>
      <c r="C113" s="172"/>
      <c r="D113" s="384">
        <v>14141.05</v>
      </c>
      <c r="E113" s="38"/>
      <c r="F113" s="104"/>
      <c r="G113" s="349">
        <v>10</v>
      </c>
      <c r="H113" s="351" t="s">
        <v>420</v>
      </c>
      <c r="I113" s="350">
        <v>4.3250000000000002</v>
      </c>
      <c r="J113" s="362" t="s">
        <v>433</v>
      </c>
      <c r="K113" s="365">
        <f t="shared" si="13"/>
        <v>0.90575916230366493</v>
      </c>
      <c r="L113" s="1"/>
      <c r="M113" s="1"/>
      <c r="N113" s="1"/>
      <c r="O113" s="1"/>
      <c r="P113" s="1"/>
      <c r="Q113" s="137"/>
      <c r="R113" s="129"/>
      <c r="T113" s="1"/>
      <c r="U113" s="129"/>
      <c r="V113" s="1"/>
      <c r="W113" s="275"/>
      <c r="X113" s="1"/>
      <c r="Y113" s="1"/>
      <c r="Z113" s="1"/>
    </row>
    <row r="114" spans="1:26" ht="15" x14ac:dyDescent="0.25">
      <c r="A114" s="1"/>
      <c r="B114" s="165" t="s">
        <v>444</v>
      </c>
      <c r="C114" s="2"/>
      <c r="D114" s="384">
        <v>13981.18</v>
      </c>
      <c r="E114" s="38">
        <v>0.9198489680205113</v>
      </c>
      <c r="F114" s="104"/>
      <c r="G114" s="349">
        <v>11</v>
      </c>
      <c r="H114" s="351" t="s">
        <v>103</v>
      </c>
      <c r="I114" s="350">
        <v>4.1660000000000004</v>
      </c>
      <c r="J114" s="362" t="s">
        <v>434</v>
      </c>
      <c r="K114" s="365">
        <f t="shared" si="13"/>
        <v>0.87246073298429316</v>
      </c>
      <c r="L114" s="1"/>
      <c r="M114" s="1"/>
      <c r="N114" s="1"/>
      <c r="O114" s="1"/>
      <c r="P114" s="1"/>
      <c r="Q114" s="137"/>
      <c r="R114" s="129"/>
      <c r="T114" s="1"/>
      <c r="U114" s="129"/>
      <c r="V114" s="1"/>
      <c r="W114" s="275"/>
      <c r="X114" s="1"/>
      <c r="Y114" s="1"/>
      <c r="Z114" s="1"/>
    </row>
    <row r="115" spans="1:26" ht="15" x14ac:dyDescent="0.25">
      <c r="A115" s="1"/>
      <c r="B115" s="122" t="s">
        <v>6</v>
      </c>
      <c r="C115" s="2"/>
      <c r="D115" s="384">
        <v>13938.88</v>
      </c>
      <c r="E115" s="38">
        <v>0.91706596892120285</v>
      </c>
      <c r="F115" s="104"/>
      <c r="G115" s="349">
        <v>12</v>
      </c>
      <c r="H115" s="351" t="s">
        <v>407</v>
      </c>
      <c r="I115" s="350">
        <v>4.0789999999999997</v>
      </c>
      <c r="J115" s="362" t="s">
        <v>435</v>
      </c>
      <c r="K115" s="365">
        <f t="shared" si="13"/>
        <v>0.85424083769633496</v>
      </c>
      <c r="L115" s="1"/>
      <c r="M115" s="53"/>
      <c r="N115" s="1"/>
      <c r="O115" s="1"/>
      <c r="P115" s="1"/>
      <c r="Q115" s="137"/>
      <c r="R115" s="129"/>
      <c r="T115" s="1"/>
      <c r="U115" s="129"/>
      <c r="V115" s="1"/>
      <c r="W115" s="275"/>
      <c r="X115" s="1"/>
      <c r="Y115" s="1"/>
      <c r="Z115" s="1"/>
    </row>
    <row r="116" spans="1:26" ht="15" x14ac:dyDescent="0.25">
      <c r="A116" s="1"/>
      <c r="B116" s="122" t="s">
        <v>3</v>
      </c>
      <c r="C116" s="2"/>
      <c r="D116" s="384">
        <v>13762.01</v>
      </c>
      <c r="E116" s="38">
        <v>0.90542934833740474</v>
      </c>
      <c r="F116" s="104"/>
      <c r="G116" s="349">
        <v>13</v>
      </c>
      <c r="H116" s="351" t="s">
        <v>6</v>
      </c>
      <c r="I116" s="350">
        <v>3.222</v>
      </c>
      <c r="J116" s="362" t="s">
        <v>436</v>
      </c>
      <c r="K116" s="365">
        <f t="shared" si="13"/>
        <v>0.67476439790575915</v>
      </c>
      <c r="L116" s="1"/>
      <c r="M116" s="1"/>
      <c r="N116" s="1"/>
      <c r="O116" s="1"/>
      <c r="P116" s="1"/>
      <c r="Q116" s="137"/>
      <c r="R116" s="129"/>
      <c r="T116" s="1"/>
      <c r="U116" s="129"/>
      <c r="V116" s="1"/>
      <c r="W116" s="275"/>
      <c r="X116" s="1"/>
      <c r="Y116" s="1"/>
      <c r="Z116" s="1"/>
    </row>
    <row r="117" spans="1:26" ht="15" x14ac:dyDescent="0.25">
      <c r="A117" s="1"/>
      <c r="B117" s="122" t="s">
        <v>17</v>
      </c>
      <c r="C117" s="172"/>
      <c r="D117" s="384">
        <v>13359.93</v>
      </c>
      <c r="E117" s="38">
        <v>0.8789757247475728</v>
      </c>
      <c r="F117" s="104"/>
      <c r="G117" s="349">
        <v>14</v>
      </c>
      <c r="H117" s="351" t="s">
        <v>406</v>
      </c>
      <c r="I117" s="350">
        <v>3.0670000000000002</v>
      </c>
      <c r="J117" s="362" t="s">
        <v>437</v>
      </c>
      <c r="K117" s="365">
        <f t="shared" si="13"/>
        <v>0.64230366492146596</v>
      </c>
      <c r="L117" s="1"/>
      <c r="M117" s="1"/>
      <c r="N117" s="1"/>
      <c r="O117" s="1"/>
      <c r="P117" s="1"/>
      <c r="Q117" s="137"/>
      <c r="R117" s="129"/>
      <c r="T117" s="1"/>
      <c r="U117" s="129"/>
      <c r="V117" s="1"/>
      <c r="W117" s="275"/>
      <c r="X117" s="1"/>
      <c r="Y117" s="1"/>
      <c r="Z117" s="1"/>
    </row>
    <row r="118" spans="1:26" ht="15" x14ac:dyDescent="0.25">
      <c r="A118" s="1"/>
      <c r="B118" s="122" t="s">
        <v>446</v>
      </c>
      <c r="C118" s="172"/>
      <c r="D118" s="384">
        <v>13248.76</v>
      </c>
      <c r="E118" s="38">
        <v>0.87166163467972158</v>
      </c>
      <c r="F118" s="104"/>
      <c r="G118" s="349">
        <v>15</v>
      </c>
      <c r="H118" s="351" t="s">
        <v>404</v>
      </c>
      <c r="I118" s="350">
        <v>1.3320000000000001</v>
      </c>
      <c r="J118" s="362" t="s">
        <v>438</v>
      </c>
      <c r="K118" s="365">
        <f t="shared" si="13"/>
        <v>0.27895287958115184</v>
      </c>
      <c r="L118" s="1"/>
      <c r="M118" s="1"/>
      <c r="N118" s="1"/>
      <c r="O118" s="1"/>
      <c r="P118" s="1"/>
      <c r="Q118" s="137"/>
      <c r="R118" s="129"/>
      <c r="T118" s="1"/>
      <c r="U118" s="129"/>
      <c r="V118" s="1"/>
      <c r="W118" s="275"/>
      <c r="X118" s="1"/>
      <c r="Y118" s="1"/>
      <c r="Z118" s="1"/>
    </row>
    <row r="119" spans="1:26" ht="15.75" thickBot="1" x14ac:dyDescent="0.3">
      <c r="A119" s="1"/>
      <c r="B119" s="387" t="s">
        <v>103</v>
      </c>
      <c r="C119" s="2"/>
      <c r="D119" s="384">
        <v>12455.33</v>
      </c>
      <c r="E119" s="38">
        <v>0.81946033502572135</v>
      </c>
      <c r="F119" s="1"/>
      <c r="G119" s="352">
        <v>16</v>
      </c>
      <c r="H119" s="353" t="s">
        <v>424</v>
      </c>
      <c r="I119" s="353" t="s">
        <v>128</v>
      </c>
      <c r="J119" s="363" t="s">
        <v>128</v>
      </c>
      <c r="K119" s="366"/>
      <c r="L119" s="1"/>
      <c r="M119" s="1"/>
      <c r="N119" s="1"/>
      <c r="O119" s="1"/>
      <c r="P119" s="1"/>
      <c r="Q119" s="137"/>
      <c r="R119" s="129"/>
      <c r="T119" s="1"/>
      <c r="U119" s="129"/>
      <c r="V119" s="1"/>
      <c r="W119" s="275"/>
      <c r="X119" s="1"/>
      <c r="Y119" s="1"/>
      <c r="Z119" s="1"/>
    </row>
    <row r="120" spans="1:26" ht="15.75" thickBot="1" x14ac:dyDescent="0.3">
      <c r="A120" s="1"/>
      <c r="B120" s="179" t="s">
        <v>407</v>
      </c>
      <c r="C120" s="12"/>
      <c r="D120" s="385">
        <v>11763.76</v>
      </c>
      <c r="E120" s="43">
        <v>0.77396060246996101</v>
      </c>
      <c r="F120" s="1"/>
      <c r="G120" s="1"/>
      <c r="H120" s="1"/>
      <c r="I120" s="188"/>
      <c r="J120" s="188"/>
      <c r="K120" s="188"/>
      <c r="L120" s="1"/>
      <c r="M120" s="1"/>
      <c r="N120" s="1"/>
      <c r="O120" s="1"/>
      <c r="P120" s="1"/>
      <c r="Q120" s="137"/>
      <c r="R120" s="129"/>
      <c r="T120" s="1"/>
      <c r="U120" s="129"/>
      <c r="V120" s="1"/>
      <c r="W120" s="275"/>
      <c r="X120" s="1"/>
      <c r="Y120" s="1"/>
      <c r="Z120" s="1"/>
    </row>
    <row r="121" spans="1:26" ht="15" x14ac:dyDescent="0.25">
      <c r="A121" s="281"/>
      <c r="B121" s="26"/>
      <c r="C121" s="1"/>
      <c r="D121" s="279"/>
      <c r="E121" s="280"/>
      <c r="F121" s="1"/>
      <c r="G121" s="1"/>
      <c r="H121" s="1"/>
      <c r="I121" s="188"/>
      <c r="J121" s="188"/>
      <c r="K121" s="188"/>
      <c r="L121" s="1"/>
      <c r="M121" s="1"/>
      <c r="N121" s="281"/>
      <c r="O121" s="281"/>
      <c r="P121" s="281"/>
      <c r="Q121" s="137"/>
      <c r="R121" s="129"/>
      <c r="T121" s="1"/>
      <c r="U121" s="129"/>
      <c r="V121" s="1"/>
      <c r="W121" s="275"/>
      <c r="X121" s="1"/>
      <c r="Y121" s="1"/>
      <c r="Z121" s="1"/>
    </row>
    <row r="122" spans="1:26" ht="15" x14ac:dyDescent="0.25">
      <c r="A122" s="281"/>
      <c r="B122" s="1"/>
      <c r="C122" s="1"/>
      <c r="D122" s="1"/>
      <c r="E122" s="1"/>
      <c r="F122" s="1"/>
      <c r="G122" s="1"/>
      <c r="H122" s="1"/>
      <c r="I122" s="188"/>
      <c r="J122" s="188"/>
      <c r="K122" s="176"/>
      <c r="L122" s="1"/>
      <c r="M122" s="1"/>
      <c r="N122" s="281"/>
      <c r="O122" s="281"/>
      <c r="P122" s="281"/>
      <c r="Q122" s="137"/>
      <c r="R122" s="129"/>
      <c r="T122" s="1"/>
      <c r="U122" s="129"/>
      <c r="V122" s="1"/>
      <c r="W122" s="275"/>
      <c r="X122" s="1"/>
      <c r="Y122" s="1"/>
      <c r="Z122" s="1"/>
    </row>
    <row r="123" spans="1:26" ht="15" x14ac:dyDescent="0.25">
      <c r="A123" s="281"/>
      <c r="B123" s="1"/>
      <c r="C123" s="1"/>
      <c r="D123" s="1"/>
      <c r="E123" s="1"/>
      <c r="F123" s="1"/>
      <c r="G123" s="1"/>
      <c r="H123" s="1"/>
      <c r="I123" s="188"/>
      <c r="J123" s="188"/>
      <c r="K123" s="176"/>
      <c r="L123" s="1"/>
      <c r="M123" s="1"/>
      <c r="N123" s="281"/>
      <c r="O123" s="281"/>
      <c r="P123" s="281"/>
      <c r="Q123" s="137"/>
      <c r="R123" s="129"/>
      <c r="T123" s="1"/>
      <c r="U123" s="129"/>
      <c r="V123" s="1"/>
      <c r="W123" s="275"/>
      <c r="X123" s="1"/>
      <c r="Y123" s="1"/>
      <c r="Z123" s="1"/>
    </row>
    <row r="124" spans="1:26" ht="15" x14ac:dyDescent="0.25">
      <c r="A124" s="281"/>
      <c r="B124" s="1"/>
      <c r="C124" s="1"/>
      <c r="D124" s="1"/>
      <c r="E124" s="1"/>
      <c r="F124" s="1"/>
      <c r="G124" s="1"/>
      <c r="H124" s="1"/>
      <c r="I124" s="188"/>
      <c r="J124" s="188"/>
      <c r="K124" s="176"/>
      <c r="L124" s="1"/>
      <c r="M124" s="1"/>
      <c r="N124" s="281"/>
      <c r="O124" s="281"/>
      <c r="P124" s="281"/>
      <c r="Q124" s="137"/>
      <c r="R124" s="129"/>
      <c r="T124" s="1"/>
      <c r="U124" s="129"/>
      <c r="V124" s="1"/>
      <c r="W124" s="275"/>
      <c r="X124" s="1"/>
      <c r="Y124" s="1"/>
      <c r="Z124" s="1"/>
    </row>
    <row r="125" spans="1:26" x14ac:dyDescent="0.2">
      <c r="A125" s="281"/>
      <c r="B125" s="281"/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137"/>
      <c r="R125" s="129"/>
      <c r="T125" s="1"/>
      <c r="U125" s="129"/>
      <c r="V125" s="1"/>
      <c r="W125" s="275"/>
      <c r="X125" s="1"/>
      <c r="Y125" s="1"/>
      <c r="Z125" s="1"/>
    </row>
    <row r="126" spans="1:26" x14ac:dyDescent="0.2">
      <c r="A126" s="281"/>
      <c r="B126" s="281"/>
      <c r="C126" s="281"/>
      <c r="D126" s="281"/>
      <c r="E126" s="281"/>
      <c r="F126" s="281"/>
      <c r="G126" s="281"/>
      <c r="H126" s="281"/>
      <c r="I126" s="281"/>
      <c r="J126" s="281"/>
      <c r="K126" s="281"/>
      <c r="L126" s="282"/>
      <c r="M126" s="281"/>
      <c r="N126" s="281"/>
      <c r="O126" s="281"/>
      <c r="P126" s="281"/>
      <c r="Q126" s="137"/>
      <c r="R126" s="129"/>
      <c r="T126" s="1"/>
      <c r="U126" s="129"/>
      <c r="V126" s="1"/>
      <c r="W126" s="275"/>
      <c r="X126" s="1"/>
      <c r="Y126" s="1"/>
      <c r="Z126" s="1"/>
    </row>
    <row r="127" spans="1:26" x14ac:dyDescent="0.2">
      <c r="A127" s="281"/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2"/>
      <c r="M127" s="281"/>
      <c r="N127" s="281"/>
      <c r="O127" s="281"/>
      <c r="P127" s="281"/>
      <c r="Q127" s="137"/>
      <c r="R127" s="129"/>
      <c r="T127" s="1"/>
      <c r="U127" s="129"/>
      <c r="V127" s="1"/>
      <c r="W127" s="275"/>
      <c r="X127" s="1"/>
      <c r="Y127" s="1"/>
      <c r="Z127" s="1"/>
    </row>
    <row r="128" spans="1:26" x14ac:dyDescent="0.2">
      <c r="A128" s="281"/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2"/>
      <c r="M128" s="281"/>
      <c r="N128" s="281"/>
      <c r="O128" s="281"/>
      <c r="P128" s="281"/>
      <c r="Q128" s="137"/>
      <c r="R128" s="129"/>
      <c r="T128" s="1"/>
      <c r="U128" s="129"/>
      <c r="V128" s="1"/>
      <c r="W128" s="275"/>
      <c r="X128" s="1"/>
      <c r="Y128" s="1"/>
      <c r="Z128" s="1"/>
    </row>
    <row r="129" spans="1:26" x14ac:dyDescent="0.2">
      <c r="A129" s="281"/>
      <c r="B129" s="281"/>
      <c r="C129" s="281"/>
      <c r="D129" s="281"/>
      <c r="E129" s="281"/>
      <c r="F129" s="281"/>
      <c r="G129" s="281"/>
      <c r="H129" s="281"/>
      <c r="I129" s="281"/>
      <c r="J129" s="281"/>
      <c r="K129" s="281"/>
      <c r="L129" s="282"/>
      <c r="M129" s="281"/>
      <c r="N129" s="281"/>
      <c r="O129" s="281"/>
      <c r="P129" s="281"/>
      <c r="Q129" s="137"/>
      <c r="R129" s="129"/>
      <c r="T129" s="1"/>
      <c r="U129" s="129"/>
      <c r="V129" s="1"/>
      <c r="W129" s="275"/>
      <c r="X129" s="1"/>
      <c r="Y129" s="1"/>
      <c r="Z129" s="1"/>
    </row>
    <row r="130" spans="1:26" x14ac:dyDescent="0.2">
      <c r="A130" s="281"/>
      <c r="B130" s="281"/>
      <c r="C130" s="281"/>
      <c r="D130" s="281"/>
      <c r="E130" s="281"/>
      <c r="F130" s="281"/>
      <c r="G130" s="281"/>
      <c r="H130" s="281"/>
      <c r="I130" s="281"/>
      <c r="J130" s="281"/>
      <c r="K130" s="281"/>
      <c r="L130" s="282"/>
      <c r="M130" s="281"/>
      <c r="N130" s="281"/>
      <c r="O130" s="281"/>
      <c r="P130" s="281"/>
      <c r="Q130" s="137"/>
      <c r="R130" s="129"/>
      <c r="T130" s="1"/>
      <c r="U130" s="129"/>
      <c r="V130" s="1"/>
      <c r="W130" s="275"/>
      <c r="X130" s="1"/>
      <c r="Y130" s="1"/>
      <c r="Z130" s="1"/>
    </row>
    <row r="131" spans="1:26" x14ac:dyDescent="0.2">
      <c r="A131" s="281"/>
      <c r="B131" s="281"/>
      <c r="C131" s="281"/>
      <c r="D131" s="281"/>
      <c r="E131" s="281"/>
      <c r="F131" s="281"/>
      <c r="G131" s="281"/>
      <c r="H131" s="281"/>
      <c r="I131" s="281"/>
      <c r="J131" s="281"/>
      <c r="K131" s="281"/>
      <c r="L131" s="282"/>
      <c r="M131" s="281"/>
      <c r="N131" s="281"/>
      <c r="O131" s="281"/>
      <c r="P131" s="281"/>
      <c r="Q131" s="137"/>
      <c r="R131" s="129"/>
      <c r="T131" s="1"/>
      <c r="U131" s="129"/>
      <c r="V131" s="1"/>
      <c r="W131" s="275"/>
      <c r="X131" s="1"/>
      <c r="Y131" s="1"/>
      <c r="Z131" s="1"/>
    </row>
    <row r="132" spans="1:26" x14ac:dyDescent="0.2">
      <c r="A132" s="281"/>
      <c r="B132" s="281"/>
      <c r="C132" s="281"/>
      <c r="D132" s="281"/>
      <c r="E132" s="281"/>
      <c r="F132" s="281"/>
      <c r="G132" s="281"/>
      <c r="H132" s="281"/>
      <c r="I132" s="281"/>
      <c r="J132" s="281"/>
      <c r="K132" s="281"/>
      <c r="L132" s="282"/>
      <c r="M132" s="281"/>
      <c r="N132" s="281"/>
      <c r="O132" s="281"/>
      <c r="P132" s="281"/>
      <c r="Q132" s="137"/>
      <c r="R132" s="129"/>
      <c r="T132" s="1"/>
      <c r="U132" s="129"/>
      <c r="V132" s="1"/>
      <c r="W132" s="275"/>
      <c r="X132" s="1"/>
      <c r="Y132" s="1"/>
      <c r="Z132" s="1"/>
    </row>
    <row r="133" spans="1:26" x14ac:dyDescent="0.2">
      <c r="A133" s="281"/>
      <c r="B133" s="281"/>
      <c r="C133" s="281"/>
      <c r="D133" s="281"/>
      <c r="E133" s="281"/>
      <c r="F133" s="281"/>
      <c r="G133" s="281"/>
      <c r="H133" s="281"/>
      <c r="I133" s="281"/>
      <c r="J133" s="281"/>
      <c r="K133" s="281"/>
      <c r="L133" s="282"/>
      <c r="M133" s="281"/>
      <c r="N133" s="281"/>
      <c r="O133" s="281"/>
      <c r="P133" s="281"/>
      <c r="Q133" s="137"/>
      <c r="R133" s="129"/>
      <c r="T133" s="1"/>
      <c r="U133" s="129"/>
      <c r="V133" s="1"/>
      <c r="W133" s="275"/>
      <c r="X133" s="1"/>
      <c r="Y133" s="1"/>
      <c r="Z133" s="1"/>
    </row>
    <row r="134" spans="1:26" x14ac:dyDescent="0.2">
      <c r="A134" s="281"/>
      <c r="B134" s="281"/>
      <c r="C134" s="281"/>
      <c r="D134" s="281"/>
      <c r="E134" s="281"/>
      <c r="F134" s="281"/>
      <c r="G134" s="281"/>
      <c r="H134" s="281"/>
      <c r="I134" s="281"/>
      <c r="J134" s="281"/>
      <c r="K134" s="281"/>
      <c r="L134" s="282"/>
      <c r="M134" s="281"/>
      <c r="N134" s="281"/>
      <c r="O134" s="281"/>
      <c r="P134" s="281"/>
      <c r="Q134" s="137"/>
      <c r="R134" s="129"/>
      <c r="T134" s="1"/>
      <c r="U134" s="129"/>
      <c r="V134" s="1"/>
      <c r="W134" s="275"/>
      <c r="X134" s="1"/>
      <c r="Y134" s="1"/>
      <c r="Z134" s="1"/>
    </row>
    <row r="135" spans="1:26" x14ac:dyDescent="0.2">
      <c r="A135" s="281"/>
      <c r="B135" s="281"/>
      <c r="C135" s="281"/>
      <c r="D135" s="281"/>
      <c r="E135" s="281"/>
      <c r="F135" s="281"/>
      <c r="G135" s="281"/>
      <c r="H135" s="281"/>
      <c r="I135" s="281"/>
      <c r="J135" s="281"/>
      <c r="K135" s="281"/>
      <c r="L135" s="282"/>
      <c r="M135" s="281"/>
      <c r="N135" s="281"/>
      <c r="O135" s="281"/>
      <c r="P135" s="281"/>
      <c r="Q135" s="137"/>
      <c r="R135" s="129"/>
      <c r="T135" s="1"/>
      <c r="U135" s="129"/>
      <c r="V135" s="1"/>
      <c r="W135" s="275"/>
      <c r="X135" s="1"/>
      <c r="Y135" s="1"/>
      <c r="Z135" s="1"/>
    </row>
    <row r="136" spans="1:26" x14ac:dyDescent="0.2">
      <c r="A136" s="281"/>
      <c r="B136" s="281"/>
      <c r="C136" s="281"/>
      <c r="D136" s="281"/>
      <c r="E136" s="281"/>
      <c r="F136" s="281"/>
      <c r="G136" s="281"/>
      <c r="H136" s="281"/>
      <c r="I136" s="281"/>
      <c r="J136" s="281"/>
      <c r="K136" s="281"/>
      <c r="L136" s="282"/>
      <c r="M136" s="281"/>
      <c r="N136" s="281"/>
      <c r="O136" s="281"/>
      <c r="P136" s="281"/>
      <c r="Q136" s="137"/>
      <c r="R136" s="129"/>
      <c r="T136" s="1"/>
      <c r="U136" s="129"/>
      <c r="V136" s="1"/>
      <c r="W136" s="275"/>
      <c r="X136" s="1"/>
      <c r="Y136" s="1"/>
      <c r="Z136" s="1"/>
    </row>
    <row r="137" spans="1:26" x14ac:dyDescent="0.2">
      <c r="A137" s="281"/>
      <c r="B137" s="281"/>
      <c r="C137" s="281"/>
      <c r="D137" s="281"/>
      <c r="E137" s="281"/>
      <c r="F137" s="281"/>
      <c r="G137" s="281"/>
      <c r="H137" s="281"/>
      <c r="I137" s="281"/>
      <c r="J137" s="281"/>
      <c r="K137" s="281"/>
      <c r="L137" s="282"/>
      <c r="M137" s="281"/>
      <c r="N137" s="281"/>
      <c r="O137" s="281"/>
      <c r="P137" s="281"/>
      <c r="Q137" s="137"/>
      <c r="R137" s="129"/>
      <c r="T137" s="1"/>
      <c r="U137" s="129"/>
      <c r="V137" s="1"/>
      <c r="W137" s="275"/>
      <c r="X137" s="1"/>
      <c r="Y137" s="1"/>
      <c r="Z137" s="1"/>
    </row>
    <row r="138" spans="1:26" x14ac:dyDescent="0.2">
      <c r="A138" s="281"/>
      <c r="B138" s="281"/>
      <c r="C138" s="281"/>
      <c r="D138" s="281"/>
      <c r="E138" s="281"/>
      <c r="F138" s="281"/>
      <c r="G138" s="281"/>
      <c r="H138" s="281"/>
      <c r="I138" s="281"/>
      <c r="J138" s="281"/>
      <c r="K138" s="281"/>
      <c r="L138" s="282"/>
      <c r="M138" s="281"/>
      <c r="N138" s="281"/>
      <c r="O138" s="281"/>
      <c r="P138" s="281"/>
      <c r="Q138" s="137"/>
      <c r="R138" s="129"/>
      <c r="T138" s="1"/>
      <c r="U138" s="129"/>
      <c r="V138" s="1"/>
      <c r="W138" s="275"/>
      <c r="X138" s="1"/>
      <c r="Y138" s="1"/>
      <c r="Z138" s="1"/>
    </row>
    <row r="139" spans="1:26" x14ac:dyDescent="0.2">
      <c r="A139" s="281"/>
      <c r="B139" s="281"/>
      <c r="C139" s="281"/>
      <c r="D139" s="281"/>
      <c r="E139" s="281"/>
      <c r="F139" s="281"/>
      <c r="G139" s="281"/>
      <c r="H139" s="281"/>
      <c r="I139" s="281"/>
      <c r="J139" s="281"/>
      <c r="K139" s="281"/>
      <c r="L139" s="282"/>
      <c r="M139" s="281"/>
      <c r="N139" s="281"/>
      <c r="O139" s="281"/>
      <c r="P139" s="281"/>
      <c r="Q139" s="137"/>
      <c r="R139" s="129"/>
      <c r="T139" s="1"/>
      <c r="U139" s="129"/>
      <c r="V139" s="1"/>
      <c r="W139" s="275"/>
      <c r="X139" s="1"/>
      <c r="Y139" s="1"/>
      <c r="Z139" s="1"/>
    </row>
    <row r="140" spans="1:26" x14ac:dyDescent="0.2">
      <c r="A140" s="281"/>
      <c r="B140" s="281"/>
      <c r="C140" s="281"/>
      <c r="D140" s="281"/>
      <c r="E140" s="281"/>
      <c r="F140" s="281"/>
      <c r="G140" s="281"/>
      <c r="H140" s="281"/>
      <c r="I140" s="281"/>
      <c r="J140" s="281"/>
      <c r="K140" s="281"/>
      <c r="L140" s="282"/>
      <c r="M140" s="281"/>
      <c r="N140" s="281"/>
      <c r="O140" s="281"/>
      <c r="P140" s="281"/>
      <c r="Q140" s="137"/>
      <c r="R140" s="129"/>
      <c r="T140" s="1"/>
      <c r="U140" s="129"/>
      <c r="V140" s="1"/>
      <c r="W140" s="275"/>
      <c r="X140" s="1"/>
      <c r="Y140" s="1"/>
      <c r="Z140" s="1"/>
    </row>
    <row r="141" spans="1:26" x14ac:dyDescent="0.2">
      <c r="A141" s="281"/>
      <c r="B141" s="281"/>
      <c r="C141" s="281"/>
      <c r="D141" s="281"/>
      <c r="E141" s="281"/>
      <c r="F141" s="281"/>
      <c r="G141" s="281"/>
      <c r="H141" s="281"/>
      <c r="I141" s="281"/>
      <c r="J141" s="281"/>
      <c r="K141" s="281"/>
      <c r="L141" s="282"/>
      <c r="M141" s="281"/>
      <c r="N141" s="281"/>
      <c r="O141" s="281"/>
      <c r="P141" s="281"/>
      <c r="Q141" s="137"/>
      <c r="R141" s="129"/>
      <c r="T141" s="1"/>
      <c r="U141" s="129"/>
      <c r="V141" s="1"/>
      <c r="W141" s="275"/>
      <c r="X141" s="1"/>
      <c r="Y141" s="1"/>
      <c r="Z141" s="1"/>
    </row>
    <row r="142" spans="1:26" x14ac:dyDescent="0.2">
      <c r="A142" s="281"/>
      <c r="B142" s="281"/>
      <c r="C142" s="281"/>
      <c r="D142" s="281"/>
      <c r="E142" s="281"/>
      <c r="F142" s="281"/>
      <c r="G142" s="281"/>
      <c r="H142" s="281"/>
      <c r="I142" s="281"/>
      <c r="J142" s="281"/>
      <c r="K142" s="281"/>
      <c r="L142" s="282"/>
      <c r="M142" s="281"/>
      <c r="N142" s="281"/>
      <c r="O142" s="281"/>
      <c r="P142" s="281"/>
      <c r="Q142" s="137"/>
      <c r="R142" s="129"/>
      <c r="T142" s="1"/>
      <c r="U142" s="129"/>
      <c r="V142" s="1"/>
      <c r="W142" s="275"/>
      <c r="X142" s="1"/>
      <c r="Y142" s="1"/>
      <c r="Z142" s="1"/>
    </row>
    <row r="143" spans="1:26" x14ac:dyDescent="0.2">
      <c r="A143" s="281"/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  <c r="L143" s="282"/>
      <c r="M143" s="281"/>
      <c r="N143" s="281"/>
      <c r="O143" s="281"/>
      <c r="P143" s="281"/>
      <c r="Q143" s="137"/>
      <c r="R143" s="129"/>
      <c r="T143" s="1"/>
      <c r="U143" s="129"/>
      <c r="V143" s="1"/>
      <c r="W143" s="275"/>
      <c r="X143" s="1"/>
      <c r="Y143" s="1"/>
      <c r="Z143" s="1"/>
    </row>
    <row r="144" spans="1:26" x14ac:dyDescent="0.2">
      <c r="A144" s="281"/>
      <c r="B144" s="281"/>
      <c r="C144" s="281"/>
      <c r="D144" s="281"/>
      <c r="E144" s="281"/>
      <c r="F144" s="281"/>
      <c r="G144" s="281"/>
      <c r="H144" s="281"/>
      <c r="I144" s="281"/>
      <c r="J144" s="281"/>
      <c r="K144" s="281"/>
      <c r="L144" s="282"/>
      <c r="M144" s="281"/>
      <c r="N144" s="281"/>
      <c r="O144" s="281"/>
      <c r="P144" s="281"/>
      <c r="Q144" s="137"/>
      <c r="R144" s="129"/>
      <c r="T144" s="1"/>
      <c r="U144" s="129"/>
      <c r="V144" s="1"/>
      <c r="W144" s="275"/>
      <c r="X144" s="1"/>
      <c r="Y144" s="1"/>
      <c r="Z144" s="1"/>
    </row>
    <row r="145" spans="1:26" x14ac:dyDescent="0.2">
      <c r="A145" s="281"/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  <c r="L145" s="282"/>
      <c r="M145" s="281"/>
      <c r="N145" s="281"/>
      <c r="O145" s="281"/>
      <c r="P145" s="281"/>
      <c r="Q145" s="137"/>
      <c r="R145" s="129"/>
      <c r="T145" s="1"/>
      <c r="U145" s="129"/>
      <c r="V145" s="1"/>
      <c r="W145" s="275"/>
      <c r="X145" s="1"/>
      <c r="Y145" s="1"/>
      <c r="Z145" s="1"/>
    </row>
    <row r="146" spans="1:26" x14ac:dyDescent="0.2">
      <c r="A146" s="281"/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2"/>
      <c r="M146" s="281"/>
      <c r="N146" s="281"/>
      <c r="O146" s="281"/>
      <c r="P146" s="281"/>
      <c r="Q146" s="137"/>
      <c r="R146" s="129"/>
      <c r="T146" s="1"/>
      <c r="U146" s="129"/>
      <c r="V146" s="1"/>
      <c r="W146" s="275"/>
      <c r="X146" s="1"/>
      <c r="Y146" s="1"/>
      <c r="Z146" s="1"/>
    </row>
    <row r="147" spans="1:26" x14ac:dyDescent="0.2">
      <c r="A147" s="281"/>
      <c r="B147" s="281"/>
      <c r="C147" s="281"/>
      <c r="D147" s="281"/>
      <c r="E147" s="281"/>
      <c r="F147" s="281"/>
      <c r="G147" s="281"/>
      <c r="H147" s="281"/>
      <c r="I147" s="281"/>
      <c r="J147" s="281"/>
      <c r="K147" s="281"/>
      <c r="L147" s="282"/>
      <c r="M147" s="281"/>
      <c r="N147" s="281"/>
      <c r="O147" s="281"/>
      <c r="P147" s="281"/>
      <c r="Q147" s="137"/>
      <c r="R147" s="129"/>
      <c r="T147" s="1"/>
      <c r="U147" s="129"/>
      <c r="V147" s="1"/>
      <c r="W147" s="275"/>
      <c r="X147" s="1"/>
      <c r="Y147" s="1"/>
      <c r="Z147" s="1"/>
    </row>
    <row r="148" spans="1:26" x14ac:dyDescent="0.2">
      <c r="A148" s="281"/>
      <c r="B148" s="281"/>
      <c r="C148" s="281"/>
      <c r="D148" s="281"/>
      <c r="E148" s="281"/>
      <c r="F148" s="281"/>
      <c r="G148" s="281"/>
      <c r="H148" s="281"/>
      <c r="I148" s="281"/>
      <c r="J148" s="281"/>
      <c r="K148" s="281"/>
      <c r="L148" s="283"/>
      <c r="M148" s="281"/>
      <c r="N148" s="281"/>
      <c r="O148" s="281"/>
      <c r="P148" s="281"/>
      <c r="Q148" s="137"/>
      <c r="R148" s="284"/>
      <c r="T148" s="1"/>
      <c r="U148" s="129"/>
      <c r="V148" s="1"/>
      <c r="W148" s="275"/>
      <c r="X148" s="1"/>
      <c r="Y148" s="1"/>
      <c r="Z148" s="1"/>
    </row>
    <row r="149" spans="1:26" x14ac:dyDescent="0.2">
      <c r="A149" s="281"/>
      <c r="B149" s="281"/>
      <c r="C149" s="281"/>
      <c r="D149" s="281"/>
      <c r="E149" s="281"/>
      <c r="F149" s="281"/>
      <c r="G149" s="281"/>
      <c r="H149" s="281"/>
      <c r="I149" s="281"/>
      <c r="J149" s="281"/>
      <c r="K149" s="281"/>
      <c r="L149" s="282"/>
      <c r="M149" s="281"/>
      <c r="N149" s="281"/>
      <c r="O149" s="281"/>
      <c r="P149" s="281"/>
      <c r="Q149" s="137"/>
      <c r="R149" s="129"/>
      <c r="T149" s="1"/>
      <c r="U149" s="129"/>
      <c r="V149" s="1"/>
      <c r="W149" s="275"/>
      <c r="X149" s="1"/>
      <c r="Y149" s="1"/>
      <c r="Z149" s="1"/>
    </row>
    <row r="150" spans="1:26" x14ac:dyDescent="0.2">
      <c r="A150" s="281"/>
      <c r="B150" s="281"/>
      <c r="C150" s="281"/>
      <c r="D150" s="281"/>
      <c r="E150" s="281"/>
      <c r="F150" s="281"/>
      <c r="G150" s="281"/>
      <c r="H150" s="281"/>
      <c r="I150" s="281"/>
      <c r="J150" s="281"/>
      <c r="K150" s="281"/>
      <c r="L150" s="282"/>
      <c r="M150" s="281"/>
      <c r="N150" s="281"/>
      <c r="O150" s="281"/>
      <c r="P150" s="281"/>
      <c r="Q150" s="137"/>
      <c r="R150" s="129"/>
      <c r="T150" s="1"/>
      <c r="U150" s="129"/>
      <c r="V150" s="1"/>
      <c r="W150" s="275"/>
      <c r="X150" s="1"/>
      <c r="Y150" s="1"/>
      <c r="Z150" s="1"/>
    </row>
    <row r="151" spans="1:26" x14ac:dyDescent="0.2">
      <c r="A151" s="281"/>
      <c r="B151" s="281"/>
      <c r="C151" s="281"/>
      <c r="D151" s="281"/>
      <c r="E151" s="281"/>
      <c r="F151" s="281"/>
      <c r="G151" s="281"/>
      <c r="H151" s="281"/>
      <c r="I151" s="281"/>
      <c r="J151" s="281"/>
      <c r="K151" s="281"/>
      <c r="L151" s="282"/>
      <c r="M151" s="281"/>
      <c r="N151" s="281"/>
      <c r="O151" s="281"/>
      <c r="P151" s="281"/>
      <c r="Q151" s="137"/>
      <c r="R151" s="129"/>
      <c r="T151" s="1"/>
      <c r="U151" s="129"/>
      <c r="V151" s="1"/>
      <c r="W151" s="275"/>
      <c r="X151" s="1"/>
      <c r="Y151" s="1"/>
      <c r="Z151" s="1"/>
    </row>
    <row r="152" spans="1:26" x14ac:dyDescent="0.2">
      <c r="A152" s="281"/>
      <c r="B152" s="281"/>
      <c r="C152" s="281"/>
      <c r="D152" s="281"/>
      <c r="E152" s="281"/>
      <c r="F152" s="281"/>
      <c r="G152" s="281"/>
      <c r="H152" s="281"/>
      <c r="I152" s="281"/>
      <c r="J152" s="281"/>
      <c r="K152" s="281"/>
      <c r="L152" s="282"/>
      <c r="M152" s="281"/>
      <c r="N152" s="281"/>
      <c r="O152" s="281"/>
      <c r="P152" s="281"/>
      <c r="Q152" s="137"/>
      <c r="R152" s="129"/>
      <c r="T152" s="1"/>
      <c r="U152" s="129"/>
      <c r="V152" s="1"/>
      <c r="W152" s="275"/>
      <c r="X152" s="1"/>
      <c r="Y152" s="1"/>
      <c r="Z152" s="1"/>
    </row>
    <row r="153" spans="1:26" x14ac:dyDescent="0.2">
      <c r="A153" s="281"/>
      <c r="B153" s="281"/>
      <c r="C153" s="281"/>
      <c r="D153" s="281"/>
      <c r="E153" s="281"/>
      <c r="F153" s="281"/>
      <c r="G153" s="281"/>
      <c r="H153" s="281"/>
      <c r="I153" s="281"/>
      <c r="J153" s="281"/>
      <c r="K153" s="281"/>
      <c r="L153" s="282"/>
      <c r="M153" s="281"/>
      <c r="N153" s="281"/>
      <c r="O153" s="281"/>
      <c r="P153" s="281"/>
      <c r="Q153" s="137"/>
      <c r="R153" s="129"/>
      <c r="T153" s="1"/>
      <c r="U153" s="129"/>
      <c r="V153" s="1"/>
      <c r="W153" s="275"/>
      <c r="X153" s="1"/>
      <c r="Y153" s="1"/>
      <c r="Z153" s="1"/>
    </row>
    <row r="154" spans="1:26" x14ac:dyDescent="0.2">
      <c r="A154" s="281"/>
      <c r="B154" s="281"/>
      <c r="C154" s="281"/>
      <c r="D154" s="281"/>
      <c r="E154" s="281"/>
      <c r="F154" s="281"/>
      <c r="G154" s="281"/>
      <c r="H154" s="281"/>
      <c r="I154" s="281"/>
      <c r="J154" s="281"/>
      <c r="K154" s="281"/>
      <c r="L154" s="282"/>
      <c r="M154" s="281"/>
      <c r="N154" s="281"/>
      <c r="O154" s="281"/>
      <c r="P154" s="281"/>
      <c r="Q154" s="137"/>
      <c r="R154" s="129"/>
      <c r="T154" s="1"/>
      <c r="U154" s="129"/>
      <c r="V154" s="1"/>
      <c r="W154" s="275"/>
      <c r="X154" s="1"/>
      <c r="Y154" s="1"/>
      <c r="Z154" s="1"/>
    </row>
    <row r="155" spans="1:26" x14ac:dyDescent="0.2">
      <c r="A155" s="281"/>
      <c r="B155" s="281"/>
      <c r="C155" s="281"/>
      <c r="D155" s="281"/>
      <c r="E155" s="281"/>
      <c r="F155" s="281"/>
      <c r="G155" s="281"/>
      <c r="H155" s="281"/>
      <c r="I155" s="281"/>
      <c r="J155" s="281"/>
      <c r="K155" s="281"/>
      <c r="L155" s="282"/>
      <c r="M155" s="281"/>
      <c r="N155" s="281"/>
      <c r="O155" s="281"/>
      <c r="P155" s="281"/>
      <c r="Q155" s="137"/>
      <c r="R155" s="129"/>
      <c r="T155" s="1"/>
      <c r="U155" s="129"/>
      <c r="V155" s="1"/>
      <c r="W155" s="275"/>
      <c r="X155" s="1"/>
      <c r="Y155" s="1"/>
      <c r="Z155" s="1"/>
    </row>
    <row r="156" spans="1:26" x14ac:dyDescent="0.2">
      <c r="A156" s="281"/>
      <c r="B156" s="281"/>
      <c r="C156" s="281"/>
      <c r="D156" s="281"/>
      <c r="E156" s="281"/>
      <c r="F156" s="281"/>
      <c r="G156" s="281"/>
      <c r="H156" s="281"/>
      <c r="I156" s="281"/>
      <c r="J156" s="281"/>
      <c r="K156" s="281"/>
      <c r="L156" s="282"/>
      <c r="M156" s="281"/>
      <c r="N156" s="281"/>
      <c r="O156" s="281"/>
      <c r="P156" s="281"/>
      <c r="Q156" s="137"/>
      <c r="R156" s="129"/>
      <c r="T156" s="1"/>
      <c r="U156" s="129"/>
      <c r="V156" s="1"/>
      <c r="W156" s="275"/>
      <c r="X156" s="1"/>
      <c r="Y156" s="1"/>
      <c r="Z156" s="1"/>
    </row>
    <row r="157" spans="1:26" x14ac:dyDescent="0.2">
      <c r="A157" s="281"/>
      <c r="B157" s="281"/>
      <c r="C157" s="281"/>
      <c r="D157" s="281"/>
      <c r="E157" s="281"/>
      <c r="F157" s="281"/>
      <c r="G157" s="281"/>
      <c r="H157" s="281"/>
      <c r="I157" s="281"/>
      <c r="J157" s="281"/>
      <c r="K157" s="281"/>
      <c r="L157" s="282"/>
      <c r="M157" s="281"/>
      <c r="N157" s="281"/>
      <c r="O157" s="281"/>
      <c r="P157" s="281"/>
      <c r="Q157" s="137"/>
      <c r="R157" s="129"/>
      <c r="T157" s="1"/>
      <c r="U157" s="129"/>
      <c r="V157" s="1"/>
      <c r="W157" s="275"/>
      <c r="X157" s="1"/>
      <c r="Y157" s="1"/>
      <c r="Z157" s="1"/>
    </row>
    <row r="158" spans="1:26" x14ac:dyDescent="0.2">
      <c r="A158" s="281"/>
      <c r="B158" s="281"/>
      <c r="C158" s="281"/>
      <c r="D158" s="281"/>
      <c r="E158" s="281"/>
      <c r="F158" s="281"/>
      <c r="G158" s="281"/>
      <c r="H158" s="281"/>
      <c r="I158" s="281"/>
      <c r="J158" s="281"/>
      <c r="K158" s="281"/>
      <c r="L158" s="282"/>
      <c r="M158" s="281"/>
      <c r="N158" s="281"/>
      <c r="O158" s="281"/>
      <c r="P158" s="281"/>
      <c r="Q158" s="137"/>
      <c r="R158" s="129"/>
      <c r="T158" s="1"/>
      <c r="U158" s="129"/>
      <c r="V158" s="1"/>
      <c r="W158" s="275"/>
      <c r="X158" s="1"/>
      <c r="Y158" s="1"/>
      <c r="Z158" s="1"/>
    </row>
    <row r="159" spans="1:26" x14ac:dyDescent="0.2">
      <c r="A159" s="281"/>
      <c r="B159" s="281"/>
      <c r="C159" s="281"/>
      <c r="D159" s="281"/>
      <c r="E159" s="281"/>
      <c r="F159" s="281"/>
      <c r="G159" s="281"/>
      <c r="H159" s="281"/>
      <c r="I159" s="281"/>
      <c r="J159" s="281"/>
      <c r="K159" s="281"/>
      <c r="L159" s="282"/>
      <c r="M159" s="281"/>
      <c r="N159" s="281"/>
      <c r="O159" s="281"/>
      <c r="P159" s="281"/>
      <c r="Q159" s="137"/>
      <c r="R159" s="129"/>
      <c r="T159" s="1"/>
      <c r="U159" s="129"/>
      <c r="V159" s="1"/>
      <c r="W159" s="275"/>
      <c r="X159" s="1"/>
      <c r="Y159" s="1"/>
      <c r="Z159" s="1"/>
    </row>
    <row r="160" spans="1:26" x14ac:dyDescent="0.2">
      <c r="A160" s="281"/>
      <c r="B160" s="281"/>
      <c r="C160" s="281"/>
      <c r="D160" s="281"/>
      <c r="E160" s="281"/>
      <c r="F160" s="281"/>
      <c r="G160" s="281"/>
      <c r="H160" s="281"/>
      <c r="I160" s="281"/>
      <c r="J160" s="281"/>
      <c r="K160" s="281"/>
      <c r="L160" s="282"/>
      <c r="M160" s="281"/>
      <c r="N160" s="281"/>
      <c r="O160" s="281"/>
      <c r="P160" s="281"/>
      <c r="Q160" s="137"/>
      <c r="R160" s="129"/>
      <c r="T160" s="1"/>
      <c r="U160" s="129"/>
      <c r="V160" s="1"/>
      <c r="W160" s="275"/>
      <c r="X160" s="1"/>
      <c r="Y160" s="1"/>
      <c r="Z160" s="1"/>
    </row>
    <row r="161" spans="1:26" x14ac:dyDescent="0.2">
      <c r="A161" s="281"/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  <c r="L161" s="282"/>
      <c r="M161" s="281"/>
      <c r="N161" s="281"/>
      <c r="O161" s="281"/>
      <c r="P161" s="281"/>
      <c r="Q161" s="137"/>
      <c r="R161" s="129"/>
      <c r="T161" s="1"/>
      <c r="U161" s="129"/>
      <c r="V161" s="1"/>
      <c r="W161" s="275"/>
      <c r="X161" s="1"/>
      <c r="Y161" s="1"/>
      <c r="Z161" s="1"/>
    </row>
    <row r="162" spans="1:26" x14ac:dyDescent="0.2">
      <c r="A162" s="281"/>
      <c r="B162" s="281"/>
      <c r="C162" s="281"/>
      <c r="D162" s="281"/>
      <c r="E162" s="281"/>
      <c r="F162" s="281"/>
      <c r="G162" s="281"/>
      <c r="H162" s="281"/>
      <c r="I162" s="281"/>
      <c r="J162" s="281"/>
      <c r="K162" s="281"/>
      <c r="L162" s="282"/>
      <c r="M162" s="281"/>
      <c r="N162" s="281"/>
      <c r="O162" s="281"/>
      <c r="P162" s="281"/>
      <c r="Q162" s="137"/>
      <c r="R162" s="129"/>
      <c r="T162" s="1"/>
      <c r="U162" s="129"/>
      <c r="V162" s="1"/>
      <c r="W162" s="275"/>
      <c r="X162" s="1"/>
      <c r="Y162" s="1"/>
      <c r="Z162" s="1"/>
    </row>
    <row r="163" spans="1:26" x14ac:dyDescent="0.2">
      <c r="A163" s="281"/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  <c r="L163" s="282"/>
      <c r="M163" s="281"/>
      <c r="N163" s="281"/>
      <c r="O163" s="281"/>
      <c r="P163" s="281"/>
      <c r="Q163" s="137"/>
      <c r="R163" s="129"/>
      <c r="T163" s="1"/>
      <c r="U163" s="129"/>
      <c r="V163" s="1"/>
      <c r="W163" s="275"/>
      <c r="X163" s="1"/>
      <c r="Y163" s="1"/>
      <c r="Z163" s="1"/>
    </row>
    <row r="164" spans="1:26" x14ac:dyDescent="0.2">
      <c r="A164" s="281"/>
      <c r="B164" s="281"/>
      <c r="C164" s="281"/>
      <c r="D164" s="281"/>
      <c r="E164" s="281"/>
      <c r="F164" s="281"/>
      <c r="G164" s="281"/>
      <c r="H164" s="281"/>
      <c r="I164" s="281"/>
      <c r="J164" s="281"/>
      <c r="K164" s="281"/>
      <c r="L164" s="282"/>
      <c r="M164" s="281"/>
      <c r="N164" s="281"/>
      <c r="O164" s="281"/>
      <c r="P164" s="281"/>
      <c r="Q164" s="137"/>
      <c r="R164" s="129"/>
      <c r="T164" s="1"/>
      <c r="U164" s="129"/>
      <c r="V164" s="1"/>
      <c r="W164" s="275"/>
      <c r="X164" s="1"/>
      <c r="Y164" s="1"/>
      <c r="Z164" s="1"/>
    </row>
    <row r="165" spans="1:26" x14ac:dyDescent="0.2">
      <c r="A165" s="281"/>
      <c r="B165" s="281"/>
      <c r="C165" s="281"/>
      <c r="D165" s="281"/>
      <c r="E165" s="281"/>
      <c r="F165" s="281"/>
      <c r="G165" s="281"/>
      <c r="H165" s="281"/>
      <c r="I165" s="281"/>
      <c r="J165" s="281"/>
      <c r="K165" s="281"/>
      <c r="L165" s="282"/>
      <c r="M165" s="281"/>
      <c r="N165" s="281"/>
      <c r="O165" s="281"/>
      <c r="P165" s="281"/>
      <c r="Q165" s="137"/>
      <c r="R165" s="129"/>
      <c r="T165" s="1"/>
      <c r="U165" s="129"/>
      <c r="V165" s="1"/>
      <c r="W165" s="275"/>
      <c r="X165" s="1"/>
      <c r="Y165" s="1"/>
      <c r="Z165" s="1"/>
    </row>
    <row r="166" spans="1:26" x14ac:dyDescent="0.2">
      <c r="A166" s="281"/>
      <c r="B166" s="281"/>
      <c r="C166" s="281"/>
      <c r="D166" s="281"/>
      <c r="E166" s="281"/>
      <c r="F166" s="281"/>
      <c r="G166" s="281"/>
      <c r="H166" s="281"/>
      <c r="I166" s="281"/>
      <c r="J166" s="281"/>
      <c r="K166" s="281"/>
      <c r="L166" s="282"/>
      <c r="M166" s="281"/>
      <c r="N166" s="281"/>
      <c r="O166" s="281"/>
      <c r="P166" s="281"/>
      <c r="Q166" s="137"/>
      <c r="R166" s="129"/>
      <c r="T166" s="1"/>
      <c r="U166" s="129"/>
      <c r="V166" s="1"/>
      <c r="W166" s="275"/>
      <c r="X166" s="1"/>
      <c r="Y166" s="1"/>
      <c r="Z166" s="1"/>
    </row>
    <row r="167" spans="1:26" x14ac:dyDescent="0.2">
      <c r="A167" s="281"/>
      <c r="B167" s="281"/>
      <c r="C167" s="281"/>
      <c r="D167" s="281"/>
      <c r="E167" s="281"/>
      <c r="F167" s="281"/>
      <c r="G167" s="281"/>
      <c r="H167" s="281"/>
      <c r="I167" s="281"/>
      <c r="J167" s="281"/>
      <c r="K167" s="281"/>
      <c r="L167" s="282"/>
      <c r="M167" s="281"/>
      <c r="N167" s="281"/>
      <c r="O167" s="281"/>
      <c r="P167" s="281"/>
      <c r="Q167" s="137"/>
      <c r="R167" s="129"/>
      <c r="T167" s="1"/>
      <c r="U167" s="129"/>
      <c r="V167" s="1"/>
      <c r="W167" s="275"/>
      <c r="X167" s="1"/>
      <c r="Y167" s="1"/>
      <c r="Z167" s="1"/>
    </row>
    <row r="168" spans="1:26" x14ac:dyDescent="0.2">
      <c r="A168" s="281"/>
      <c r="B168" s="281"/>
      <c r="C168" s="281"/>
      <c r="D168" s="281"/>
      <c r="E168" s="281"/>
      <c r="F168" s="281"/>
      <c r="G168" s="281"/>
      <c r="H168" s="281"/>
      <c r="I168" s="281"/>
      <c r="J168" s="281"/>
      <c r="K168" s="281"/>
      <c r="L168" s="282"/>
      <c r="M168" s="281"/>
      <c r="N168" s="281"/>
      <c r="O168" s="281"/>
      <c r="P168" s="281"/>
      <c r="Q168" s="137"/>
      <c r="R168" s="129"/>
      <c r="T168" s="1"/>
      <c r="U168" s="129"/>
      <c r="V168" s="1"/>
      <c r="W168" s="275"/>
      <c r="X168" s="1"/>
      <c r="Y168" s="1"/>
      <c r="Z168" s="1"/>
    </row>
    <row r="169" spans="1:26" x14ac:dyDescent="0.2">
      <c r="A169" s="281"/>
      <c r="B169" s="281"/>
      <c r="C169" s="281"/>
      <c r="D169" s="281"/>
      <c r="E169" s="281"/>
      <c r="F169" s="281"/>
      <c r="G169" s="281"/>
      <c r="H169" s="281"/>
      <c r="I169" s="281"/>
      <c r="J169" s="281"/>
      <c r="K169" s="281"/>
      <c r="L169" s="282"/>
      <c r="M169" s="281"/>
      <c r="N169" s="281"/>
      <c r="O169" s="281"/>
      <c r="P169" s="281"/>
      <c r="Q169" s="137"/>
      <c r="R169" s="129"/>
      <c r="T169" s="1"/>
      <c r="U169" s="129"/>
      <c r="V169" s="1"/>
      <c r="W169" s="275"/>
      <c r="X169" s="1"/>
      <c r="Y169" s="1"/>
      <c r="Z169" s="1"/>
    </row>
    <row r="170" spans="1:26" x14ac:dyDescent="0.2">
      <c r="A170" s="281"/>
      <c r="B170" s="281"/>
      <c r="C170" s="281"/>
      <c r="D170" s="281"/>
      <c r="E170" s="281"/>
      <c r="F170" s="281"/>
      <c r="G170" s="281"/>
      <c r="H170" s="281"/>
      <c r="I170" s="281"/>
      <c r="J170" s="281"/>
      <c r="K170" s="281"/>
      <c r="L170" s="282"/>
      <c r="M170" s="281"/>
      <c r="N170" s="281"/>
      <c r="O170" s="281"/>
      <c r="P170" s="281"/>
      <c r="Q170" s="137"/>
      <c r="R170" s="129"/>
      <c r="T170" s="1"/>
      <c r="U170" s="129"/>
      <c r="V170" s="1"/>
      <c r="W170" s="275"/>
      <c r="X170" s="1"/>
      <c r="Y170" s="1"/>
      <c r="Z170" s="1"/>
    </row>
    <row r="171" spans="1:26" x14ac:dyDescent="0.2">
      <c r="A171" s="281"/>
      <c r="B171" s="281"/>
      <c r="C171" s="281"/>
      <c r="D171" s="281"/>
      <c r="E171" s="281"/>
      <c r="F171" s="281"/>
      <c r="G171" s="281"/>
      <c r="H171" s="281"/>
      <c r="I171" s="281"/>
      <c r="J171" s="281"/>
      <c r="K171" s="281"/>
      <c r="L171" s="282"/>
      <c r="M171" s="281"/>
      <c r="N171" s="281"/>
      <c r="O171" s="281"/>
      <c r="P171" s="281"/>
      <c r="Q171" s="137"/>
      <c r="R171" s="129"/>
      <c r="T171" s="1"/>
      <c r="U171" s="129"/>
      <c r="V171" s="1"/>
      <c r="W171" s="275"/>
      <c r="X171" s="1"/>
      <c r="Y171" s="1"/>
      <c r="Z171" s="1"/>
    </row>
    <row r="172" spans="1:26" x14ac:dyDescent="0.2">
      <c r="A172" s="281"/>
      <c r="B172" s="281"/>
      <c r="C172" s="281"/>
      <c r="D172" s="281"/>
      <c r="E172" s="281"/>
      <c r="F172" s="281"/>
      <c r="G172" s="281"/>
      <c r="H172" s="281"/>
      <c r="I172" s="281"/>
      <c r="J172" s="281"/>
      <c r="K172" s="281"/>
      <c r="L172" s="282"/>
      <c r="M172" s="281"/>
      <c r="N172" s="281"/>
      <c r="O172" s="281"/>
      <c r="P172" s="281"/>
      <c r="Q172" s="137"/>
      <c r="R172" s="129"/>
      <c r="T172" s="1"/>
      <c r="U172" s="129"/>
      <c r="V172" s="1"/>
      <c r="W172" s="275"/>
      <c r="X172" s="1"/>
      <c r="Y172" s="1"/>
      <c r="Z172" s="1"/>
    </row>
    <row r="173" spans="1:26" x14ac:dyDescent="0.2">
      <c r="A173" s="281"/>
      <c r="B173" s="281"/>
      <c r="C173" s="281"/>
      <c r="D173" s="281"/>
      <c r="E173" s="281"/>
      <c r="F173" s="281"/>
      <c r="G173" s="281"/>
      <c r="H173" s="281"/>
      <c r="I173" s="281"/>
      <c r="J173" s="281"/>
      <c r="K173" s="281"/>
      <c r="L173" s="282"/>
      <c r="M173" s="281"/>
      <c r="N173" s="281"/>
      <c r="O173" s="281"/>
      <c r="P173" s="281"/>
      <c r="Q173" s="137"/>
      <c r="R173" s="129"/>
      <c r="T173" s="1"/>
      <c r="U173" s="129"/>
      <c r="V173" s="1"/>
      <c r="W173" s="275"/>
      <c r="X173" s="1"/>
      <c r="Y173" s="1"/>
      <c r="Z173" s="1"/>
    </row>
    <row r="174" spans="1:26" x14ac:dyDescent="0.2">
      <c r="A174" s="281"/>
      <c r="B174" s="281"/>
      <c r="C174" s="281"/>
      <c r="D174" s="281"/>
      <c r="E174" s="281"/>
      <c r="F174" s="281"/>
      <c r="G174" s="281"/>
      <c r="H174" s="281"/>
      <c r="I174" s="281"/>
      <c r="J174" s="281"/>
      <c r="K174" s="281"/>
      <c r="L174" s="282"/>
      <c r="M174" s="281"/>
      <c r="N174" s="281"/>
      <c r="O174" s="281"/>
      <c r="P174" s="281"/>
      <c r="Q174" s="137"/>
      <c r="R174" s="129"/>
      <c r="T174" s="1"/>
      <c r="U174" s="129"/>
      <c r="V174" s="1"/>
      <c r="W174" s="275"/>
      <c r="X174" s="1"/>
      <c r="Y174" s="1"/>
      <c r="Z174" s="1"/>
    </row>
    <row r="175" spans="1:26" x14ac:dyDescent="0.2">
      <c r="A175" s="281"/>
      <c r="B175" s="281"/>
      <c r="C175" s="281"/>
      <c r="D175" s="281"/>
      <c r="E175" s="281"/>
      <c r="F175" s="281"/>
      <c r="G175" s="281"/>
      <c r="H175" s="281"/>
      <c r="I175" s="281"/>
      <c r="J175" s="281"/>
      <c r="K175" s="281"/>
      <c r="L175" s="282"/>
      <c r="M175" s="281"/>
      <c r="N175" s="281"/>
      <c r="O175" s="281"/>
      <c r="P175" s="281"/>
      <c r="Q175" s="137"/>
      <c r="R175" s="129"/>
      <c r="T175" s="1"/>
      <c r="U175" s="129"/>
      <c r="V175" s="1"/>
      <c r="W175" s="275"/>
      <c r="X175" s="1"/>
      <c r="Y175" s="1"/>
      <c r="Z175" s="1"/>
    </row>
    <row r="176" spans="1:26" x14ac:dyDescent="0.2">
      <c r="A176" s="281"/>
      <c r="B176" s="281"/>
      <c r="C176" s="281"/>
      <c r="D176" s="281"/>
      <c r="E176" s="281"/>
      <c r="F176" s="281"/>
      <c r="G176" s="281"/>
      <c r="H176" s="281"/>
      <c r="I176" s="281"/>
      <c r="J176" s="281"/>
      <c r="K176" s="281"/>
      <c r="L176" s="282"/>
      <c r="M176" s="281"/>
      <c r="N176" s="281"/>
      <c r="O176" s="281"/>
      <c r="P176" s="281"/>
      <c r="Q176" s="137"/>
      <c r="R176" s="129"/>
      <c r="T176" s="1"/>
      <c r="U176" s="129"/>
      <c r="V176" s="1"/>
      <c r="W176" s="275"/>
      <c r="X176" s="1"/>
      <c r="Y176" s="1"/>
      <c r="Z176" s="1"/>
    </row>
    <row r="177" spans="1:26" x14ac:dyDescent="0.2">
      <c r="A177" s="281"/>
      <c r="B177" s="281"/>
      <c r="C177" s="281"/>
      <c r="D177" s="281"/>
      <c r="E177" s="281"/>
      <c r="F177" s="281"/>
      <c r="G177" s="281"/>
      <c r="H177" s="281"/>
      <c r="I177" s="281"/>
      <c r="J177" s="281"/>
      <c r="K177" s="281"/>
      <c r="L177" s="282"/>
      <c r="M177" s="281"/>
      <c r="N177" s="281"/>
      <c r="O177" s="281"/>
      <c r="P177" s="281"/>
      <c r="Q177" s="137"/>
      <c r="R177" s="129"/>
      <c r="T177" s="1"/>
      <c r="U177" s="129"/>
      <c r="V177" s="1"/>
      <c r="W177" s="275"/>
      <c r="X177" s="1"/>
      <c r="Y177" s="1"/>
      <c r="Z177" s="1"/>
    </row>
    <row r="178" spans="1:26" x14ac:dyDescent="0.2">
      <c r="A178" s="281"/>
      <c r="B178" s="281"/>
      <c r="C178" s="281"/>
      <c r="D178" s="281"/>
      <c r="E178" s="281"/>
      <c r="F178" s="281"/>
      <c r="G178" s="281"/>
      <c r="H178" s="281"/>
      <c r="I178" s="281"/>
      <c r="J178" s="281"/>
      <c r="K178" s="281"/>
      <c r="L178" s="282"/>
      <c r="M178" s="281"/>
      <c r="N178" s="281"/>
      <c r="O178" s="281"/>
      <c r="P178" s="281"/>
      <c r="Q178" s="137"/>
      <c r="R178" s="129"/>
      <c r="T178" s="1"/>
      <c r="U178" s="129"/>
      <c r="V178" s="1"/>
      <c r="W178" s="275"/>
      <c r="X178" s="1"/>
      <c r="Y178" s="1"/>
      <c r="Z178" s="1"/>
    </row>
    <row r="179" spans="1:26" x14ac:dyDescent="0.2">
      <c r="A179" s="281"/>
      <c r="B179" s="281"/>
      <c r="C179" s="281"/>
      <c r="D179" s="281"/>
      <c r="E179" s="281"/>
      <c r="F179" s="281"/>
      <c r="G179" s="281"/>
      <c r="H179" s="281"/>
      <c r="I179" s="281"/>
      <c r="J179" s="281"/>
      <c r="K179" s="281"/>
      <c r="L179" s="282"/>
      <c r="M179" s="281"/>
      <c r="N179" s="281"/>
      <c r="O179" s="281"/>
      <c r="P179" s="281"/>
      <c r="Q179" s="137"/>
      <c r="R179" s="129"/>
      <c r="T179" s="1"/>
      <c r="U179" s="129"/>
      <c r="V179" s="1"/>
      <c r="W179" s="275"/>
      <c r="X179" s="1"/>
      <c r="Y179" s="1"/>
      <c r="Z179" s="1"/>
    </row>
    <row r="180" spans="1:26" x14ac:dyDescent="0.2">
      <c r="A180" s="281"/>
      <c r="B180" s="281"/>
      <c r="C180" s="281"/>
      <c r="D180" s="281"/>
      <c r="E180" s="281"/>
      <c r="F180" s="281"/>
      <c r="G180" s="281"/>
      <c r="H180" s="281"/>
      <c r="I180" s="281"/>
      <c r="J180" s="281"/>
      <c r="K180" s="281"/>
      <c r="L180" s="282"/>
      <c r="M180" s="281"/>
      <c r="N180" s="281"/>
      <c r="O180" s="281"/>
      <c r="P180" s="281"/>
      <c r="Q180" s="137"/>
      <c r="R180" s="129"/>
      <c r="T180" s="1"/>
      <c r="U180" s="129"/>
      <c r="V180" s="1"/>
      <c r="W180" s="275"/>
      <c r="X180" s="1"/>
      <c r="Y180" s="1"/>
      <c r="Z180" s="1"/>
    </row>
    <row r="181" spans="1:26" x14ac:dyDescent="0.2">
      <c r="A181" s="281"/>
      <c r="B181" s="281"/>
      <c r="C181" s="281"/>
      <c r="D181" s="281"/>
      <c r="E181" s="281"/>
      <c r="F181" s="281"/>
      <c r="G181" s="281"/>
      <c r="H181" s="281"/>
      <c r="I181" s="281"/>
      <c r="J181" s="281"/>
      <c r="K181" s="281"/>
      <c r="L181" s="282"/>
      <c r="M181" s="281"/>
      <c r="N181" s="281"/>
      <c r="O181" s="281"/>
      <c r="P181" s="281"/>
      <c r="Q181" s="137"/>
      <c r="R181" s="129"/>
      <c r="T181" s="1"/>
      <c r="U181" s="129"/>
      <c r="V181" s="1"/>
      <c r="W181" s="275"/>
      <c r="X181" s="1"/>
      <c r="Y181" s="1"/>
      <c r="Z181" s="1"/>
    </row>
    <row r="182" spans="1:26" x14ac:dyDescent="0.2">
      <c r="A182" s="281"/>
      <c r="B182" s="281"/>
      <c r="C182" s="281"/>
      <c r="D182" s="281"/>
      <c r="E182" s="281"/>
      <c r="F182" s="281"/>
      <c r="G182" s="281"/>
      <c r="H182" s="281"/>
      <c r="I182" s="281"/>
      <c r="J182" s="281"/>
      <c r="K182" s="281"/>
      <c r="L182" s="282"/>
      <c r="M182" s="281"/>
      <c r="N182" s="281"/>
      <c r="O182" s="281"/>
      <c r="P182" s="281"/>
      <c r="Q182" s="137"/>
      <c r="R182" s="129"/>
      <c r="T182" s="1"/>
      <c r="U182" s="129"/>
      <c r="V182" s="1"/>
      <c r="W182" s="275"/>
      <c r="X182" s="1"/>
      <c r="Y182" s="1"/>
      <c r="Z182" s="1"/>
    </row>
    <row r="183" spans="1:26" x14ac:dyDescent="0.2">
      <c r="A183" s="281"/>
      <c r="B183" s="281"/>
      <c r="C183" s="281"/>
      <c r="D183" s="281"/>
      <c r="E183" s="281"/>
      <c r="F183" s="281"/>
      <c r="G183" s="281"/>
      <c r="H183" s="281"/>
      <c r="I183" s="281"/>
      <c r="J183" s="281"/>
      <c r="K183" s="281"/>
      <c r="L183" s="282"/>
      <c r="M183" s="281"/>
      <c r="N183" s="281"/>
      <c r="O183" s="281"/>
      <c r="P183" s="281"/>
      <c r="Q183" s="137"/>
      <c r="R183" s="129"/>
      <c r="T183" s="1"/>
      <c r="U183" s="129"/>
      <c r="V183" s="1"/>
      <c r="W183" s="275"/>
      <c r="X183" s="1"/>
      <c r="Y183" s="1"/>
      <c r="Z183" s="1"/>
    </row>
    <row r="184" spans="1:26" x14ac:dyDescent="0.2">
      <c r="A184" s="281"/>
      <c r="B184" s="281"/>
      <c r="C184" s="281"/>
      <c r="D184" s="281"/>
      <c r="E184" s="281"/>
      <c r="F184" s="281"/>
      <c r="G184" s="281"/>
      <c r="H184" s="281"/>
      <c r="I184" s="281"/>
      <c r="J184" s="281"/>
      <c r="K184" s="281"/>
      <c r="L184" s="282"/>
      <c r="M184" s="281"/>
      <c r="N184" s="281"/>
      <c r="O184" s="281"/>
      <c r="P184" s="281"/>
      <c r="Q184" s="137"/>
      <c r="R184" s="129"/>
      <c r="T184" s="1"/>
      <c r="U184" s="129"/>
      <c r="V184" s="1"/>
      <c r="W184" s="275"/>
      <c r="X184" s="1"/>
      <c r="Y184" s="1"/>
      <c r="Z184" s="1"/>
    </row>
    <row r="185" spans="1:26" x14ac:dyDescent="0.2">
      <c r="A185" s="281"/>
      <c r="B185" s="281"/>
      <c r="C185" s="281"/>
      <c r="D185" s="281"/>
      <c r="E185" s="281"/>
      <c r="F185" s="281"/>
      <c r="G185" s="281"/>
      <c r="H185" s="281"/>
      <c r="I185" s="281"/>
      <c r="J185" s="281"/>
      <c r="K185" s="281"/>
      <c r="L185" s="282"/>
      <c r="M185" s="281"/>
      <c r="N185" s="281"/>
      <c r="O185" s="281"/>
      <c r="P185" s="281"/>
      <c r="Q185" s="137"/>
      <c r="R185" s="129"/>
      <c r="T185" s="1"/>
      <c r="U185" s="129"/>
      <c r="V185" s="1"/>
      <c r="W185" s="275"/>
      <c r="X185" s="1"/>
      <c r="Y185" s="1"/>
      <c r="Z185" s="1"/>
    </row>
    <row r="186" spans="1:26" x14ac:dyDescent="0.2">
      <c r="A186" s="281"/>
      <c r="B186" s="281"/>
      <c r="C186" s="281"/>
      <c r="D186" s="281"/>
      <c r="E186" s="281"/>
      <c r="F186" s="281"/>
      <c r="G186" s="281"/>
      <c r="H186" s="281"/>
      <c r="I186" s="281"/>
      <c r="J186" s="281"/>
      <c r="K186" s="281"/>
      <c r="L186" s="282"/>
      <c r="M186" s="281"/>
      <c r="N186" s="281"/>
      <c r="O186" s="281"/>
      <c r="P186" s="281"/>
      <c r="Q186" s="137"/>
      <c r="R186" s="129"/>
      <c r="T186" s="1"/>
      <c r="U186" s="129"/>
      <c r="V186" s="1"/>
      <c r="W186" s="275"/>
      <c r="X186" s="1"/>
      <c r="Y186" s="1"/>
      <c r="Z186" s="1"/>
    </row>
    <row r="187" spans="1:26" x14ac:dyDescent="0.2">
      <c r="A187" s="281"/>
      <c r="B187" s="281"/>
      <c r="C187" s="281"/>
      <c r="D187" s="281"/>
      <c r="E187" s="281"/>
      <c r="F187" s="281"/>
      <c r="G187" s="281"/>
      <c r="H187" s="281"/>
      <c r="I187" s="281"/>
      <c r="J187" s="281"/>
      <c r="K187" s="281"/>
      <c r="L187" s="283"/>
      <c r="M187" s="281"/>
      <c r="N187" s="281"/>
      <c r="O187" s="281"/>
      <c r="P187" s="281"/>
      <c r="Q187" s="137"/>
      <c r="R187" s="284"/>
      <c r="T187" s="1"/>
      <c r="U187" s="129"/>
      <c r="V187" s="1"/>
      <c r="W187" s="275"/>
      <c r="X187" s="1"/>
      <c r="Y187" s="1"/>
      <c r="Z187" s="1"/>
    </row>
    <row r="188" spans="1:26" x14ac:dyDescent="0.2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  <c r="K188" s="281"/>
      <c r="L188" s="282"/>
      <c r="M188" s="281"/>
      <c r="N188" s="281"/>
      <c r="O188" s="281"/>
      <c r="P188" s="281"/>
      <c r="Q188" s="137"/>
      <c r="R188" s="129"/>
      <c r="T188" s="1"/>
      <c r="U188" s="129"/>
      <c r="V188" s="1"/>
      <c r="W188" s="275"/>
      <c r="X188" s="1"/>
      <c r="Y188" s="1"/>
      <c r="Z188" s="1"/>
    </row>
    <row r="189" spans="1:26" x14ac:dyDescent="0.2">
      <c r="A189" s="281"/>
      <c r="B189" s="281"/>
      <c r="C189" s="281"/>
      <c r="D189" s="281"/>
      <c r="E189" s="281"/>
      <c r="F189" s="281"/>
      <c r="G189" s="281"/>
      <c r="H189" s="281"/>
      <c r="I189" s="281"/>
      <c r="J189" s="281"/>
      <c r="K189" s="281"/>
      <c r="L189" s="282"/>
      <c r="M189" s="281"/>
      <c r="N189" s="281"/>
      <c r="O189" s="281"/>
      <c r="P189" s="281"/>
      <c r="Q189" s="137"/>
      <c r="R189" s="129"/>
      <c r="T189" s="1"/>
      <c r="U189" s="129"/>
      <c r="V189" s="1"/>
      <c r="W189" s="275"/>
      <c r="X189" s="1"/>
      <c r="Y189" s="1"/>
      <c r="Z189" s="1"/>
    </row>
    <row r="190" spans="1:26" x14ac:dyDescent="0.2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  <c r="K190" s="281"/>
      <c r="L190" s="282"/>
      <c r="M190" s="281"/>
      <c r="N190" s="281"/>
      <c r="O190" s="281"/>
      <c r="P190" s="281"/>
      <c r="Q190" s="137"/>
      <c r="R190" s="129"/>
      <c r="T190" s="1"/>
      <c r="U190" s="129"/>
      <c r="V190" s="1"/>
      <c r="W190" s="275"/>
      <c r="X190" s="1"/>
      <c r="Y190" s="1"/>
      <c r="Z190" s="1"/>
    </row>
    <row r="191" spans="1:26" x14ac:dyDescent="0.2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  <c r="K191" s="281"/>
      <c r="L191" s="282"/>
      <c r="M191" s="281"/>
      <c r="N191" s="281"/>
      <c r="O191" s="281"/>
      <c r="P191" s="281"/>
      <c r="Q191" s="137"/>
      <c r="R191" s="129"/>
      <c r="T191" s="1"/>
      <c r="U191" s="129"/>
      <c r="V191" s="1"/>
      <c r="W191" s="275"/>
      <c r="X191" s="1"/>
      <c r="Y191" s="1"/>
      <c r="Z191" s="1"/>
    </row>
    <row r="192" spans="1:26" x14ac:dyDescent="0.2">
      <c r="A192" s="281"/>
      <c r="B192" s="281"/>
      <c r="C192" s="281"/>
      <c r="D192" s="281"/>
      <c r="E192" s="281"/>
      <c r="F192" s="281"/>
      <c r="G192" s="281"/>
      <c r="H192" s="281"/>
      <c r="I192" s="281"/>
      <c r="J192" s="281"/>
      <c r="K192" s="281"/>
      <c r="L192" s="282"/>
      <c r="M192" s="281"/>
      <c r="N192" s="281"/>
      <c r="O192" s="281"/>
      <c r="P192" s="281"/>
      <c r="Q192" s="137"/>
      <c r="R192" s="129"/>
      <c r="T192" s="1"/>
      <c r="U192" s="129"/>
      <c r="V192" s="1"/>
      <c r="W192" s="275"/>
      <c r="X192" s="1"/>
      <c r="Y192" s="1"/>
      <c r="Z192" s="1"/>
    </row>
    <row r="193" spans="1:26" x14ac:dyDescent="0.2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  <c r="K193" s="281"/>
      <c r="L193" s="282"/>
      <c r="M193" s="281"/>
      <c r="N193" s="281"/>
      <c r="O193" s="281"/>
      <c r="P193" s="281"/>
      <c r="Q193" s="137"/>
      <c r="R193" s="129"/>
      <c r="T193" s="1"/>
      <c r="U193" s="129"/>
      <c r="V193" s="1"/>
      <c r="W193" s="275"/>
      <c r="X193" s="1"/>
      <c r="Y193" s="1"/>
      <c r="Z193" s="1"/>
    </row>
    <row r="194" spans="1:26" x14ac:dyDescent="0.2">
      <c r="A194" s="281"/>
      <c r="B194" s="281"/>
      <c r="C194" s="281"/>
      <c r="D194" s="281"/>
      <c r="E194" s="281"/>
      <c r="F194" s="281"/>
      <c r="G194" s="281"/>
      <c r="H194" s="281"/>
      <c r="I194" s="281"/>
      <c r="J194" s="281"/>
      <c r="K194" s="281"/>
      <c r="L194" s="282"/>
      <c r="M194" s="281"/>
      <c r="N194" s="281"/>
      <c r="O194" s="281"/>
      <c r="P194" s="281"/>
      <c r="Q194" s="137"/>
      <c r="R194" s="129"/>
      <c r="T194" s="1"/>
      <c r="U194" s="129"/>
      <c r="V194" s="1"/>
      <c r="W194" s="275"/>
      <c r="X194" s="1"/>
      <c r="Y194" s="1"/>
      <c r="Z194" s="1"/>
    </row>
    <row r="195" spans="1:26" x14ac:dyDescent="0.2">
      <c r="A195" s="281"/>
      <c r="B195" s="281"/>
      <c r="C195" s="281"/>
      <c r="D195" s="281"/>
      <c r="E195" s="281"/>
      <c r="F195" s="281"/>
      <c r="G195" s="281"/>
      <c r="H195" s="281"/>
      <c r="I195" s="281"/>
      <c r="J195" s="281"/>
      <c r="K195" s="281"/>
      <c r="L195" s="282"/>
      <c r="M195" s="281"/>
      <c r="N195" s="281"/>
      <c r="O195" s="281"/>
      <c r="P195" s="281"/>
      <c r="Q195" s="137"/>
      <c r="R195" s="129"/>
      <c r="T195" s="1"/>
      <c r="U195" s="129"/>
      <c r="V195" s="1"/>
      <c r="W195" s="275"/>
      <c r="X195" s="1"/>
      <c r="Y195" s="1"/>
      <c r="Z195" s="1"/>
    </row>
    <row r="196" spans="1:26" x14ac:dyDescent="0.2">
      <c r="A196" s="281"/>
      <c r="B196" s="281"/>
      <c r="C196" s="281"/>
      <c r="D196" s="281"/>
      <c r="E196" s="281"/>
      <c r="F196" s="281"/>
      <c r="G196" s="281"/>
      <c r="H196" s="281"/>
      <c r="I196" s="281"/>
      <c r="J196" s="281"/>
      <c r="K196" s="281"/>
      <c r="L196" s="282"/>
      <c r="M196" s="281"/>
      <c r="N196" s="281"/>
      <c r="O196" s="281"/>
      <c r="P196" s="281"/>
      <c r="Q196" s="137"/>
      <c r="R196" s="129"/>
      <c r="T196" s="1"/>
      <c r="U196" s="129"/>
      <c r="V196" s="1"/>
      <c r="W196" s="275"/>
      <c r="X196" s="1"/>
      <c r="Y196" s="1"/>
      <c r="Z196" s="1"/>
    </row>
    <row r="197" spans="1:26" x14ac:dyDescent="0.2">
      <c r="A197" s="281"/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  <c r="L197" s="282"/>
      <c r="M197" s="281"/>
      <c r="N197" s="281"/>
      <c r="O197" s="281"/>
      <c r="P197" s="281"/>
      <c r="Q197" s="137"/>
      <c r="R197" s="129"/>
      <c r="T197" s="1"/>
      <c r="U197" s="129"/>
      <c r="V197" s="1"/>
      <c r="W197" s="275"/>
      <c r="X197" s="1"/>
      <c r="Y197" s="1"/>
      <c r="Z197" s="1"/>
    </row>
    <row r="198" spans="1:26" x14ac:dyDescent="0.2">
      <c r="A198" s="281"/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  <c r="L198" s="282"/>
      <c r="M198" s="281"/>
      <c r="N198" s="281"/>
      <c r="O198" s="281"/>
      <c r="P198" s="281"/>
      <c r="Q198" s="137"/>
      <c r="R198" s="129"/>
      <c r="T198" s="1"/>
      <c r="U198" s="129"/>
      <c r="V198" s="1"/>
      <c r="W198" s="275"/>
      <c r="X198" s="1"/>
      <c r="Y198" s="1"/>
      <c r="Z198" s="1"/>
    </row>
    <row r="199" spans="1:26" x14ac:dyDescent="0.2">
      <c r="A199" s="281"/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2"/>
      <c r="M199" s="281"/>
      <c r="N199" s="281"/>
      <c r="O199" s="281"/>
      <c r="P199" s="281"/>
      <c r="Q199" s="137"/>
      <c r="R199" s="129"/>
      <c r="T199" s="1"/>
      <c r="U199" s="129"/>
      <c r="V199" s="1"/>
      <c r="W199" s="275"/>
      <c r="X199" s="1"/>
      <c r="Y199" s="1"/>
      <c r="Z199" s="1"/>
    </row>
    <row r="200" spans="1:26" x14ac:dyDescent="0.2">
      <c r="A200" s="281"/>
      <c r="B200" s="281"/>
      <c r="C200" s="281"/>
      <c r="D200" s="281"/>
      <c r="E200" s="281"/>
      <c r="F200" s="281"/>
      <c r="G200" s="281"/>
      <c r="H200" s="281"/>
      <c r="I200" s="281"/>
      <c r="J200" s="281"/>
      <c r="K200" s="281"/>
      <c r="L200" s="282"/>
      <c r="M200" s="281"/>
      <c r="N200" s="281"/>
      <c r="O200" s="281"/>
      <c r="P200" s="281"/>
      <c r="Q200" s="137"/>
      <c r="R200" s="129"/>
      <c r="T200" s="1"/>
      <c r="U200" s="129"/>
      <c r="V200" s="1"/>
      <c r="W200" s="275"/>
      <c r="X200" s="1"/>
      <c r="Y200" s="1"/>
      <c r="Z200" s="1"/>
    </row>
    <row r="201" spans="1:26" x14ac:dyDescent="0.2">
      <c r="A201" s="281"/>
      <c r="B201" s="281"/>
      <c r="C201" s="281"/>
      <c r="D201" s="281"/>
      <c r="E201" s="281"/>
      <c r="F201" s="281"/>
      <c r="G201" s="281"/>
      <c r="H201" s="281"/>
      <c r="I201" s="281"/>
      <c r="J201" s="281"/>
      <c r="K201" s="281"/>
      <c r="L201" s="282"/>
      <c r="M201" s="281"/>
      <c r="N201" s="281"/>
      <c r="O201" s="281"/>
      <c r="P201" s="281"/>
      <c r="Q201" s="137"/>
      <c r="R201" s="129"/>
      <c r="T201" s="1"/>
      <c r="U201" s="129"/>
      <c r="V201" s="1"/>
      <c r="W201" s="275"/>
      <c r="X201" s="1"/>
      <c r="Y201" s="1"/>
      <c r="Z201" s="1"/>
    </row>
    <row r="202" spans="1:26" x14ac:dyDescent="0.2">
      <c r="A202" s="281"/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2"/>
      <c r="M202" s="281"/>
      <c r="N202" s="281"/>
      <c r="O202" s="281"/>
      <c r="P202" s="281"/>
      <c r="Q202" s="137"/>
      <c r="R202" s="129"/>
      <c r="T202" s="1"/>
      <c r="U202" s="129"/>
      <c r="V202" s="1"/>
      <c r="W202" s="275"/>
      <c r="X202" s="1"/>
      <c r="Y202" s="1"/>
      <c r="Z202" s="1"/>
    </row>
    <row r="203" spans="1:26" x14ac:dyDescent="0.2">
      <c r="A203" s="281"/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2"/>
      <c r="M203" s="281"/>
      <c r="N203" s="281"/>
      <c r="O203" s="281"/>
      <c r="P203" s="281"/>
      <c r="Q203" s="137"/>
      <c r="R203" s="129"/>
      <c r="T203" s="1"/>
      <c r="U203" s="129"/>
      <c r="V203" s="1"/>
      <c r="W203" s="275"/>
      <c r="X203" s="1"/>
      <c r="Y203" s="1"/>
      <c r="Z203" s="1"/>
    </row>
    <row r="204" spans="1:26" x14ac:dyDescent="0.2">
      <c r="A204" s="281"/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2"/>
      <c r="M204" s="281"/>
      <c r="N204" s="281"/>
      <c r="O204" s="281"/>
      <c r="P204" s="281"/>
      <c r="Q204" s="137"/>
      <c r="R204" s="129"/>
      <c r="T204" s="1"/>
      <c r="U204" s="129"/>
      <c r="V204" s="1"/>
      <c r="W204" s="275"/>
      <c r="X204" s="1"/>
      <c r="Y204" s="1"/>
      <c r="Z204" s="1"/>
    </row>
    <row r="205" spans="1:26" x14ac:dyDescent="0.2">
      <c r="A205" s="281"/>
      <c r="B205" s="281"/>
      <c r="C205" s="281"/>
      <c r="D205" s="281"/>
      <c r="E205" s="281"/>
      <c r="F205" s="281"/>
      <c r="G205" s="281"/>
      <c r="H205" s="281"/>
      <c r="I205" s="281"/>
      <c r="J205" s="281"/>
      <c r="K205" s="281"/>
      <c r="L205" s="282"/>
      <c r="M205" s="281"/>
      <c r="N205" s="281"/>
      <c r="O205" s="281"/>
      <c r="P205" s="281"/>
      <c r="Q205" s="137"/>
      <c r="R205" s="129"/>
      <c r="T205" s="1"/>
      <c r="U205" s="129"/>
      <c r="V205" s="1"/>
      <c r="W205" s="275"/>
      <c r="X205" s="1"/>
      <c r="Y205" s="1"/>
      <c r="Z205" s="1"/>
    </row>
    <row r="206" spans="1:26" x14ac:dyDescent="0.2">
      <c r="A206" s="281"/>
      <c r="B206" s="281"/>
      <c r="C206" s="281"/>
      <c r="D206" s="281"/>
      <c r="E206" s="281"/>
      <c r="F206" s="281"/>
      <c r="G206" s="281"/>
      <c r="H206" s="281"/>
      <c r="I206" s="281"/>
      <c r="J206" s="281"/>
      <c r="K206" s="281"/>
      <c r="L206" s="282"/>
      <c r="M206" s="281"/>
      <c r="N206" s="281"/>
      <c r="O206" s="281"/>
      <c r="P206" s="281"/>
      <c r="Q206" s="137"/>
      <c r="R206" s="129"/>
      <c r="T206" s="1"/>
      <c r="U206" s="129"/>
      <c r="V206" s="1"/>
      <c r="W206" s="275"/>
      <c r="X206" s="1"/>
      <c r="Y206" s="1"/>
      <c r="Z206" s="1"/>
    </row>
    <row r="207" spans="1:26" x14ac:dyDescent="0.2">
      <c r="A207" s="281"/>
      <c r="B207" s="281"/>
      <c r="C207" s="281"/>
      <c r="D207" s="281"/>
      <c r="E207" s="281"/>
      <c r="F207" s="281"/>
      <c r="G207" s="281"/>
      <c r="H207" s="281"/>
      <c r="I207" s="281"/>
      <c r="J207" s="281"/>
      <c r="K207" s="281"/>
      <c r="L207" s="282"/>
      <c r="M207" s="281"/>
      <c r="N207" s="281"/>
      <c r="O207" s="281"/>
      <c r="P207" s="281"/>
      <c r="Q207" s="137"/>
      <c r="R207" s="129"/>
      <c r="T207" s="1"/>
      <c r="U207" s="129"/>
      <c r="V207" s="1"/>
      <c r="W207" s="275"/>
      <c r="X207" s="1"/>
      <c r="Y207" s="1"/>
      <c r="Z207" s="1"/>
    </row>
    <row r="208" spans="1:26" x14ac:dyDescent="0.2">
      <c r="A208" s="281"/>
      <c r="B208" s="281"/>
      <c r="C208" s="281"/>
      <c r="D208" s="281"/>
      <c r="E208" s="281"/>
      <c r="F208" s="281"/>
      <c r="G208" s="281"/>
      <c r="H208" s="281"/>
      <c r="I208" s="281"/>
      <c r="J208" s="281"/>
      <c r="K208" s="281"/>
      <c r="L208" s="282"/>
      <c r="M208" s="281"/>
      <c r="N208" s="281"/>
      <c r="O208" s="281"/>
      <c r="P208" s="281"/>
      <c r="Q208" s="137"/>
      <c r="R208" s="129"/>
      <c r="T208" s="1"/>
      <c r="U208" s="129"/>
      <c r="V208" s="1"/>
      <c r="W208" s="275"/>
      <c r="X208" s="1"/>
      <c r="Y208" s="1"/>
      <c r="Z208" s="1"/>
    </row>
    <row r="209" spans="1:26" x14ac:dyDescent="0.2">
      <c r="A209" s="281"/>
      <c r="B209" s="281"/>
      <c r="C209" s="281"/>
      <c r="D209" s="281"/>
      <c r="E209" s="281"/>
      <c r="F209" s="281"/>
      <c r="G209" s="281"/>
      <c r="H209" s="281"/>
      <c r="I209" s="281"/>
      <c r="J209" s="281"/>
      <c r="K209" s="281"/>
      <c r="L209" s="282"/>
      <c r="M209" s="281"/>
      <c r="N209" s="281"/>
      <c r="O209" s="281"/>
      <c r="P209" s="281"/>
      <c r="Q209" s="137"/>
      <c r="R209" s="129"/>
      <c r="T209" s="1"/>
      <c r="U209" s="129"/>
      <c r="V209" s="1"/>
      <c r="W209" s="275"/>
      <c r="X209" s="1"/>
      <c r="Y209" s="1"/>
      <c r="Z209" s="1"/>
    </row>
    <row r="210" spans="1:26" x14ac:dyDescent="0.2">
      <c r="A210" s="281"/>
      <c r="B210" s="281"/>
      <c r="C210" s="281"/>
      <c r="D210" s="281"/>
      <c r="E210" s="281"/>
      <c r="F210" s="281"/>
      <c r="G210" s="281"/>
      <c r="H210" s="281"/>
      <c r="I210" s="281"/>
      <c r="J210" s="281"/>
      <c r="K210" s="281"/>
      <c r="L210" s="282"/>
      <c r="M210" s="281"/>
      <c r="N210" s="281"/>
      <c r="O210" s="281"/>
      <c r="P210" s="281"/>
      <c r="Q210" s="137"/>
      <c r="R210" s="129"/>
      <c r="T210" s="1"/>
      <c r="U210" s="129"/>
      <c r="V210" s="1"/>
      <c r="W210" s="275"/>
      <c r="X210" s="1"/>
      <c r="Y210" s="1"/>
      <c r="Z210" s="1"/>
    </row>
    <row r="211" spans="1:26" x14ac:dyDescent="0.2">
      <c r="A211" s="281"/>
      <c r="B211" s="281"/>
      <c r="C211" s="281"/>
      <c r="D211" s="281"/>
      <c r="E211" s="281"/>
      <c r="F211" s="281"/>
      <c r="G211" s="281"/>
      <c r="H211" s="281"/>
      <c r="I211" s="281"/>
      <c r="J211" s="281"/>
      <c r="K211" s="281"/>
      <c r="L211" s="282"/>
      <c r="M211" s="281"/>
      <c r="N211" s="281"/>
      <c r="O211" s="281"/>
      <c r="P211" s="281"/>
      <c r="Q211" s="137"/>
      <c r="R211" s="129"/>
      <c r="T211" s="1"/>
      <c r="U211" s="129"/>
      <c r="V211" s="1"/>
      <c r="W211" s="275"/>
      <c r="X211" s="1"/>
      <c r="Y211" s="1"/>
      <c r="Z211" s="1"/>
    </row>
    <row r="212" spans="1:26" x14ac:dyDescent="0.2">
      <c r="A212" s="281"/>
      <c r="B212" s="281"/>
      <c r="C212" s="281"/>
      <c r="D212" s="281"/>
      <c r="E212" s="281"/>
      <c r="F212" s="281"/>
      <c r="G212" s="281"/>
      <c r="H212" s="281"/>
      <c r="I212" s="281"/>
      <c r="J212" s="281"/>
      <c r="K212" s="281"/>
      <c r="L212" s="282"/>
      <c r="M212" s="281"/>
      <c r="N212" s="281"/>
      <c r="O212" s="281"/>
      <c r="P212" s="281"/>
      <c r="Q212" s="137"/>
      <c r="R212" s="129"/>
      <c r="T212" s="1"/>
      <c r="U212" s="129"/>
      <c r="V212" s="1"/>
      <c r="W212" s="275"/>
      <c r="X212" s="1"/>
      <c r="Y212" s="1"/>
      <c r="Z212" s="1"/>
    </row>
    <row r="213" spans="1:26" x14ac:dyDescent="0.2">
      <c r="A213" s="281"/>
      <c r="B213" s="281"/>
      <c r="C213" s="281"/>
      <c r="D213" s="281"/>
      <c r="E213" s="281"/>
      <c r="F213" s="281"/>
      <c r="G213" s="281"/>
      <c r="H213" s="281"/>
      <c r="I213" s="281"/>
      <c r="J213" s="281"/>
      <c r="K213" s="281"/>
      <c r="L213" s="282"/>
      <c r="M213" s="281"/>
      <c r="N213" s="281"/>
      <c r="O213" s="281"/>
      <c r="P213" s="281"/>
      <c r="Q213" s="137"/>
      <c r="R213" s="129"/>
      <c r="T213" s="1"/>
      <c r="U213" s="129"/>
      <c r="V213" s="1"/>
      <c r="W213" s="275"/>
      <c r="X213" s="1"/>
      <c r="Y213" s="1"/>
      <c r="Z213" s="1"/>
    </row>
    <row r="214" spans="1:26" x14ac:dyDescent="0.2">
      <c r="A214" s="281"/>
      <c r="B214" s="281"/>
      <c r="C214" s="281"/>
      <c r="D214" s="281"/>
      <c r="E214" s="281"/>
      <c r="F214" s="281"/>
      <c r="G214" s="281"/>
      <c r="H214" s="281"/>
      <c r="I214" s="281"/>
      <c r="J214" s="281"/>
      <c r="K214" s="281"/>
      <c r="L214" s="282"/>
      <c r="M214" s="281"/>
      <c r="N214" s="281"/>
      <c r="O214" s="281"/>
      <c r="P214" s="281"/>
      <c r="Q214" s="137"/>
      <c r="R214" s="129"/>
      <c r="T214" s="1"/>
      <c r="U214" s="129"/>
      <c r="V214" s="1"/>
      <c r="W214" s="275"/>
      <c r="X214" s="1"/>
      <c r="Y214" s="1"/>
      <c r="Z214" s="1"/>
    </row>
    <row r="215" spans="1:26" x14ac:dyDescent="0.2">
      <c r="A215" s="281"/>
      <c r="B215" s="281"/>
      <c r="C215" s="281"/>
      <c r="D215" s="281"/>
      <c r="E215" s="281"/>
      <c r="F215" s="281"/>
      <c r="G215" s="281"/>
      <c r="H215" s="281"/>
      <c r="I215" s="281"/>
      <c r="J215" s="281"/>
      <c r="K215" s="281"/>
      <c r="L215" s="282"/>
      <c r="M215" s="281"/>
      <c r="N215" s="281"/>
      <c r="O215" s="281"/>
      <c r="P215" s="281"/>
      <c r="Q215" s="137"/>
      <c r="R215" s="129"/>
      <c r="T215" s="1"/>
      <c r="U215" s="129"/>
      <c r="V215" s="1"/>
      <c r="W215" s="275"/>
      <c r="X215" s="1"/>
      <c r="Y215" s="1"/>
      <c r="Z215" s="1"/>
    </row>
    <row r="216" spans="1:26" x14ac:dyDescent="0.2">
      <c r="A216" s="281"/>
      <c r="B216" s="281"/>
      <c r="C216" s="281"/>
      <c r="D216" s="281"/>
      <c r="E216" s="281"/>
      <c r="F216" s="281"/>
      <c r="G216" s="281"/>
      <c r="H216" s="281"/>
      <c r="I216" s="281"/>
      <c r="J216" s="281"/>
      <c r="K216" s="281"/>
      <c r="L216" s="282"/>
      <c r="M216" s="281"/>
      <c r="N216" s="281"/>
      <c r="O216" s="281"/>
      <c r="P216" s="281"/>
      <c r="Q216" s="137"/>
      <c r="R216" s="129"/>
      <c r="T216" s="1"/>
      <c r="U216" s="129"/>
      <c r="V216" s="1"/>
      <c r="W216" s="275"/>
      <c r="X216" s="1"/>
      <c r="Y216" s="1"/>
      <c r="Z216" s="1"/>
    </row>
    <row r="217" spans="1:26" x14ac:dyDescent="0.2">
      <c r="A217" s="281"/>
      <c r="B217" s="281"/>
      <c r="C217" s="281"/>
      <c r="D217" s="281"/>
      <c r="E217" s="281"/>
      <c r="F217" s="281"/>
      <c r="G217" s="281"/>
      <c r="H217" s="281"/>
      <c r="I217" s="281"/>
      <c r="J217" s="281"/>
      <c r="K217" s="281"/>
      <c r="L217" s="282"/>
      <c r="M217" s="281"/>
      <c r="N217" s="281"/>
      <c r="O217" s="281"/>
      <c r="P217" s="281"/>
      <c r="Q217" s="137"/>
      <c r="R217" s="129"/>
      <c r="T217" s="1"/>
      <c r="U217" s="129"/>
      <c r="V217" s="1"/>
      <c r="W217" s="275"/>
      <c r="X217" s="1"/>
      <c r="Y217" s="1"/>
      <c r="Z217" s="1"/>
    </row>
    <row r="218" spans="1:26" x14ac:dyDescent="0.2">
      <c r="A218" s="281"/>
      <c r="B218" s="281"/>
      <c r="C218" s="281"/>
      <c r="D218" s="281"/>
      <c r="E218" s="281"/>
      <c r="F218" s="281"/>
      <c r="G218" s="281"/>
      <c r="H218" s="281"/>
      <c r="I218" s="281"/>
      <c r="J218" s="281"/>
      <c r="K218" s="281"/>
      <c r="L218" s="283"/>
      <c r="M218" s="281"/>
      <c r="N218" s="281"/>
      <c r="O218" s="281"/>
      <c r="P218" s="281"/>
      <c r="Q218" s="137"/>
      <c r="R218" s="284"/>
      <c r="T218" s="1"/>
      <c r="U218" s="129"/>
      <c r="V218" s="1"/>
      <c r="W218" s="275"/>
      <c r="X218" s="1"/>
      <c r="Y218" s="1"/>
      <c r="Z218" s="1"/>
    </row>
    <row r="219" spans="1:26" x14ac:dyDescent="0.2">
      <c r="A219" s="281"/>
      <c r="B219" s="281"/>
      <c r="C219" s="281"/>
      <c r="D219" s="281"/>
      <c r="E219" s="281"/>
      <c r="F219" s="281"/>
      <c r="G219" s="281"/>
      <c r="H219" s="281"/>
      <c r="I219" s="281"/>
      <c r="J219" s="281"/>
      <c r="K219" s="281"/>
      <c r="L219" s="282"/>
      <c r="M219" s="281"/>
      <c r="N219" s="281"/>
      <c r="O219" s="281"/>
      <c r="P219" s="281"/>
      <c r="Q219" s="137"/>
      <c r="R219" s="129"/>
      <c r="T219" s="1"/>
      <c r="U219" s="129"/>
      <c r="V219" s="1"/>
      <c r="W219" s="275"/>
      <c r="X219" s="1"/>
      <c r="Y219" s="1"/>
      <c r="Z219" s="1"/>
    </row>
    <row r="220" spans="1:26" x14ac:dyDescent="0.2">
      <c r="A220" s="281"/>
      <c r="B220" s="281"/>
      <c r="C220" s="281"/>
      <c r="D220" s="281"/>
      <c r="E220" s="281"/>
      <c r="F220" s="281"/>
      <c r="G220" s="281"/>
      <c r="H220" s="281"/>
      <c r="I220" s="281"/>
      <c r="J220" s="281"/>
      <c r="K220" s="281"/>
      <c r="L220" s="282"/>
      <c r="M220" s="281"/>
      <c r="N220" s="281"/>
      <c r="O220" s="281"/>
      <c r="P220" s="281"/>
      <c r="Q220" s="137"/>
      <c r="R220" s="129"/>
      <c r="T220" s="1"/>
      <c r="U220" s="129"/>
      <c r="V220" s="1"/>
      <c r="W220" s="275"/>
      <c r="X220" s="1"/>
      <c r="Y220" s="1"/>
      <c r="Z220" s="1"/>
    </row>
    <row r="221" spans="1:26" x14ac:dyDescent="0.2">
      <c r="A221" s="281"/>
      <c r="B221" s="281"/>
      <c r="C221" s="281"/>
      <c r="D221" s="281"/>
      <c r="E221" s="281"/>
      <c r="F221" s="281"/>
      <c r="G221" s="281"/>
      <c r="H221" s="281"/>
      <c r="I221" s="281"/>
      <c r="J221" s="281"/>
      <c r="K221" s="281"/>
      <c r="L221" s="282"/>
      <c r="M221" s="281"/>
      <c r="N221" s="281"/>
      <c r="O221" s="281"/>
      <c r="P221" s="281"/>
      <c r="Q221" s="137"/>
      <c r="R221" s="129"/>
      <c r="T221" s="1"/>
      <c r="U221" s="129"/>
      <c r="V221" s="1"/>
      <c r="W221" s="275"/>
      <c r="X221" s="1"/>
      <c r="Y221" s="1"/>
      <c r="Z221" s="1"/>
    </row>
    <row r="222" spans="1:26" x14ac:dyDescent="0.2">
      <c r="A222" s="281"/>
      <c r="B222" s="281"/>
      <c r="C222" s="281"/>
      <c r="D222" s="281"/>
      <c r="E222" s="281"/>
      <c r="F222" s="281"/>
      <c r="G222" s="281"/>
      <c r="H222" s="281"/>
      <c r="I222" s="281"/>
      <c r="J222" s="281"/>
      <c r="K222" s="281"/>
      <c r="L222" s="282"/>
      <c r="M222" s="281"/>
      <c r="N222" s="281"/>
      <c r="O222" s="281"/>
      <c r="P222" s="281"/>
      <c r="Q222" s="137"/>
      <c r="R222" s="129"/>
      <c r="T222" s="1"/>
      <c r="U222" s="129"/>
      <c r="V222" s="1"/>
      <c r="W222" s="275"/>
      <c r="X222" s="1"/>
      <c r="Y222" s="1"/>
      <c r="Z222" s="1"/>
    </row>
    <row r="223" spans="1:26" x14ac:dyDescent="0.2">
      <c r="A223" s="281"/>
      <c r="B223" s="281"/>
      <c r="C223" s="281"/>
      <c r="D223" s="281"/>
      <c r="E223" s="281"/>
      <c r="F223" s="281"/>
      <c r="G223" s="281"/>
      <c r="H223" s="281"/>
      <c r="I223" s="281"/>
      <c r="J223" s="281"/>
      <c r="K223" s="281"/>
      <c r="L223" s="282"/>
      <c r="M223" s="281"/>
      <c r="N223" s="281"/>
      <c r="O223" s="281"/>
      <c r="P223" s="281"/>
      <c r="Q223" s="137"/>
      <c r="R223" s="129"/>
      <c r="T223" s="1"/>
      <c r="U223" s="129"/>
      <c r="V223" s="1"/>
      <c r="W223" s="275"/>
      <c r="X223" s="1"/>
      <c r="Y223" s="1"/>
      <c r="Z223" s="1"/>
    </row>
    <row r="224" spans="1:26" x14ac:dyDescent="0.2">
      <c r="A224" s="281"/>
      <c r="B224" s="281"/>
      <c r="C224" s="281"/>
      <c r="D224" s="281"/>
      <c r="E224" s="281"/>
      <c r="F224" s="281"/>
      <c r="G224" s="281"/>
      <c r="H224" s="281"/>
      <c r="I224" s="281"/>
      <c r="J224" s="281"/>
      <c r="K224" s="281"/>
      <c r="L224" s="282"/>
      <c r="M224" s="281"/>
      <c r="N224" s="281"/>
      <c r="O224" s="281"/>
      <c r="P224" s="281"/>
      <c r="Q224" s="137"/>
      <c r="R224" s="129"/>
      <c r="T224" s="1"/>
      <c r="U224" s="129"/>
      <c r="V224" s="1"/>
      <c r="W224" s="275"/>
      <c r="X224" s="1"/>
      <c r="Y224" s="1"/>
      <c r="Z224" s="1"/>
    </row>
    <row r="225" spans="1:26" x14ac:dyDescent="0.2">
      <c r="A225" s="281"/>
      <c r="B225" s="281"/>
      <c r="C225" s="281"/>
      <c r="D225" s="281"/>
      <c r="E225" s="281"/>
      <c r="F225" s="281"/>
      <c r="G225" s="281"/>
      <c r="H225" s="281"/>
      <c r="I225" s="281"/>
      <c r="J225" s="281"/>
      <c r="K225" s="281"/>
      <c r="L225" s="282"/>
      <c r="M225" s="281"/>
      <c r="N225" s="281"/>
      <c r="O225" s="281"/>
      <c r="P225" s="281"/>
      <c r="Q225" s="137"/>
      <c r="R225" s="129"/>
      <c r="T225" s="1"/>
      <c r="U225" s="129"/>
      <c r="V225" s="1"/>
      <c r="W225" s="275"/>
      <c r="X225" s="1"/>
      <c r="Y225" s="1"/>
      <c r="Z225" s="1"/>
    </row>
    <row r="226" spans="1:26" x14ac:dyDescent="0.2">
      <c r="A226" s="281"/>
      <c r="B226" s="281"/>
      <c r="C226" s="281"/>
      <c r="D226" s="281"/>
      <c r="E226" s="281"/>
      <c r="F226" s="281"/>
      <c r="G226" s="281"/>
      <c r="H226" s="281"/>
      <c r="I226" s="281"/>
      <c r="J226" s="281"/>
      <c r="K226" s="281"/>
      <c r="L226" s="282"/>
      <c r="M226" s="281"/>
      <c r="N226" s="281"/>
      <c r="O226" s="281"/>
      <c r="P226" s="281"/>
      <c r="Q226" s="137"/>
      <c r="R226" s="129"/>
      <c r="T226" s="1"/>
      <c r="U226" s="129"/>
      <c r="V226" s="1"/>
      <c r="W226" s="275"/>
      <c r="X226" s="1"/>
      <c r="Y226" s="1"/>
      <c r="Z226" s="1"/>
    </row>
    <row r="227" spans="1:26" x14ac:dyDescent="0.2">
      <c r="A227" s="281"/>
      <c r="B227" s="281"/>
      <c r="C227" s="281"/>
      <c r="D227" s="281"/>
      <c r="E227" s="281"/>
      <c r="F227" s="281"/>
      <c r="G227" s="281"/>
      <c r="H227" s="281"/>
      <c r="I227" s="281"/>
      <c r="J227" s="281"/>
      <c r="K227" s="281"/>
      <c r="L227" s="282"/>
      <c r="M227" s="281"/>
      <c r="N227" s="281"/>
      <c r="O227" s="281"/>
      <c r="P227" s="281"/>
      <c r="Q227" s="137"/>
      <c r="R227" s="129"/>
      <c r="T227" s="1"/>
      <c r="U227" s="129"/>
      <c r="V227" s="1"/>
      <c r="W227" s="275"/>
      <c r="X227" s="1"/>
      <c r="Y227" s="1"/>
      <c r="Z227" s="1"/>
    </row>
    <row r="228" spans="1:26" x14ac:dyDescent="0.2">
      <c r="A228" s="281"/>
      <c r="B228" s="281"/>
      <c r="C228" s="281"/>
      <c r="D228" s="281"/>
      <c r="E228" s="281"/>
      <c r="F228" s="281"/>
      <c r="G228" s="281"/>
      <c r="H228" s="281"/>
      <c r="I228" s="281"/>
      <c r="J228" s="281"/>
      <c r="K228" s="281"/>
      <c r="L228" s="282"/>
      <c r="M228" s="281"/>
      <c r="N228" s="281"/>
      <c r="O228" s="281"/>
      <c r="P228" s="281"/>
      <c r="Q228" s="137"/>
      <c r="R228" s="129"/>
      <c r="T228" s="1"/>
      <c r="U228" s="129"/>
      <c r="V228" s="1"/>
      <c r="W228" s="275"/>
      <c r="X228" s="1"/>
      <c r="Y228" s="1"/>
      <c r="Z228" s="1"/>
    </row>
    <row r="229" spans="1:26" x14ac:dyDescent="0.2">
      <c r="A229" s="281"/>
      <c r="B229" s="281"/>
      <c r="C229" s="281"/>
      <c r="D229" s="281"/>
      <c r="E229" s="281"/>
      <c r="F229" s="281"/>
      <c r="G229" s="281"/>
      <c r="H229" s="281"/>
      <c r="I229" s="281"/>
      <c r="J229" s="281"/>
      <c r="K229" s="281"/>
      <c r="L229" s="282"/>
      <c r="M229" s="281"/>
      <c r="N229" s="281"/>
      <c r="O229" s="281"/>
      <c r="P229" s="281"/>
      <c r="Q229" s="137"/>
      <c r="R229" s="129"/>
      <c r="T229" s="1"/>
      <c r="U229" s="129"/>
      <c r="V229" s="1"/>
      <c r="W229" s="275"/>
      <c r="X229" s="1"/>
      <c r="Y229" s="1"/>
      <c r="Z229" s="1"/>
    </row>
    <row r="230" spans="1:26" x14ac:dyDescent="0.2">
      <c r="A230" s="281"/>
      <c r="B230" s="281"/>
      <c r="C230" s="281"/>
      <c r="D230" s="281"/>
      <c r="E230" s="281"/>
      <c r="F230" s="281"/>
      <c r="G230" s="281"/>
      <c r="H230" s="281"/>
      <c r="I230" s="281"/>
      <c r="J230" s="281"/>
      <c r="K230" s="281"/>
      <c r="L230" s="282"/>
      <c r="M230" s="281"/>
      <c r="N230" s="281"/>
      <c r="O230" s="281"/>
      <c r="P230" s="281"/>
      <c r="Q230" s="137"/>
      <c r="R230" s="129"/>
      <c r="T230" s="1"/>
      <c r="U230" s="129"/>
      <c r="V230" s="1"/>
      <c r="W230" s="275"/>
      <c r="X230" s="1"/>
      <c r="Y230" s="1"/>
      <c r="Z230" s="1"/>
    </row>
    <row r="231" spans="1:26" x14ac:dyDescent="0.2">
      <c r="A231" s="281"/>
      <c r="B231" s="281"/>
      <c r="C231" s="281"/>
      <c r="D231" s="281"/>
      <c r="E231" s="281"/>
      <c r="F231" s="281"/>
      <c r="G231" s="281"/>
      <c r="H231" s="281"/>
      <c r="I231" s="281"/>
      <c r="J231" s="281"/>
      <c r="K231" s="281"/>
      <c r="L231" s="282"/>
      <c r="M231" s="281"/>
      <c r="N231" s="281"/>
      <c r="O231" s="281"/>
      <c r="P231" s="281"/>
      <c r="Q231" s="137"/>
      <c r="R231" s="129"/>
      <c r="T231" s="1"/>
      <c r="U231" s="129"/>
      <c r="V231" s="1"/>
      <c r="W231" s="275"/>
      <c r="X231" s="1"/>
      <c r="Y231" s="1"/>
      <c r="Z231" s="1"/>
    </row>
    <row r="232" spans="1:26" x14ac:dyDescent="0.2">
      <c r="A232" s="281"/>
      <c r="B232" s="281"/>
      <c r="C232" s="281"/>
      <c r="D232" s="281"/>
      <c r="E232" s="281"/>
      <c r="F232" s="281"/>
      <c r="G232" s="281"/>
      <c r="H232" s="281"/>
      <c r="I232" s="281"/>
      <c r="J232" s="281"/>
      <c r="K232" s="281"/>
      <c r="L232" s="282"/>
      <c r="M232" s="281"/>
      <c r="N232" s="281"/>
      <c r="O232" s="281"/>
      <c r="P232" s="281"/>
      <c r="Q232" s="137"/>
      <c r="R232" s="129"/>
      <c r="T232" s="1"/>
      <c r="U232" s="129"/>
      <c r="V232" s="1"/>
      <c r="W232" s="275"/>
      <c r="X232" s="1"/>
      <c r="Y232" s="1"/>
      <c r="Z232" s="1"/>
    </row>
    <row r="233" spans="1:26" x14ac:dyDescent="0.2">
      <c r="A233" s="281"/>
      <c r="B233" s="281"/>
      <c r="C233" s="281"/>
      <c r="D233" s="281"/>
      <c r="E233" s="281"/>
      <c r="F233" s="281"/>
      <c r="G233" s="281"/>
      <c r="H233" s="281"/>
      <c r="I233" s="281"/>
      <c r="J233" s="281"/>
      <c r="K233" s="281"/>
      <c r="L233" s="282"/>
      <c r="M233" s="281"/>
      <c r="N233" s="281"/>
      <c r="O233" s="281"/>
      <c r="P233" s="281"/>
      <c r="Q233" s="137"/>
      <c r="R233" s="129"/>
      <c r="T233" s="1"/>
      <c r="U233" s="129"/>
      <c r="V233" s="1"/>
      <c r="W233" s="275"/>
      <c r="X233" s="1"/>
      <c r="Y233" s="1"/>
      <c r="Z233" s="1"/>
    </row>
    <row r="234" spans="1:26" x14ac:dyDescent="0.2">
      <c r="A234" s="281"/>
      <c r="B234" s="281"/>
      <c r="C234" s="281"/>
      <c r="D234" s="281"/>
      <c r="E234" s="281"/>
      <c r="F234" s="281"/>
      <c r="G234" s="281"/>
      <c r="H234" s="281"/>
      <c r="I234" s="281"/>
      <c r="J234" s="281"/>
      <c r="K234" s="281"/>
      <c r="L234" s="282"/>
      <c r="M234" s="281"/>
      <c r="N234" s="281"/>
      <c r="O234" s="281"/>
      <c r="P234" s="281"/>
      <c r="Q234" s="137"/>
      <c r="R234" s="129"/>
      <c r="T234" s="1"/>
      <c r="U234" s="129"/>
      <c r="V234" s="1"/>
      <c r="W234" s="275"/>
      <c r="X234" s="1"/>
      <c r="Y234" s="1"/>
      <c r="Z234" s="1"/>
    </row>
    <row r="235" spans="1:26" x14ac:dyDescent="0.2">
      <c r="A235" s="281"/>
      <c r="B235" s="281"/>
      <c r="C235" s="281"/>
      <c r="D235" s="281"/>
      <c r="E235" s="281"/>
      <c r="F235" s="281"/>
      <c r="G235" s="281"/>
      <c r="H235" s="281"/>
      <c r="I235" s="281"/>
      <c r="J235" s="281"/>
      <c r="K235" s="281"/>
      <c r="L235" s="282"/>
      <c r="M235" s="281"/>
      <c r="N235" s="281"/>
      <c r="O235" s="281"/>
      <c r="P235" s="281"/>
      <c r="Q235" s="137"/>
      <c r="R235" s="129"/>
      <c r="T235" s="1"/>
      <c r="U235" s="129"/>
      <c r="V235" s="1"/>
      <c r="W235" s="275"/>
      <c r="X235" s="1"/>
      <c r="Y235" s="1"/>
      <c r="Z235" s="1"/>
    </row>
    <row r="236" spans="1:26" x14ac:dyDescent="0.2">
      <c r="A236" s="281"/>
      <c r="B236" s="281"/>
      <c r="C236" s="281"/>
      <c r="D236" s="281"/>
      <c r="E236" s="281"/>
      <c r="F236" s="281"/>
      <c r="G236" s="281"/>
      <c r="H236" s="281"/>
      <c r="I236" s="281"/>
      <c r="J236" s="281"/>
      <c r="K236" s="281"/>
      <c r="L236" s="282"/>
      <c r="M236" s="281"/>
      <c r="N236" s="281"/>
      <c r="O236" s="281"/>
      <c r="P236" s="281"/>
      <c r="Q236" s="137"/>
      <c r="R236" s="129"/>
      <c r="T236" s="1"/>
      <c r="U236" s="129"/>
      <c r="V236" s="1"/>
      <c r="W236" s="275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37"/>
      <c r="R237" s="129"/>
      <c r="T237" s="1"/>
      <c r="U237" s="129"/>
      <c r="V237" s="1"/>
      <c r="W237" s="275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37"/>
      <c r="R238" s="129"/>
      <c r="T238" s="1"/>
      <c r="U238" s="129"/>
      <c r="V238" s="1"/>
      <c r="W238" s="275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37"/>
      <c r="R239" s="129"/>
      <c r="T239" s="1"/>
      <c r="U239" s="129"/>
      <c r="V239" s="1"/>
      <c r="W239" s="275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37"/>
      <c r="R240" s="129"/>
      <c r="T240" s="1"/>
      <c r="U240" s="129"/>
      <c r="V240" s="1"/>
      <c r="W240" s="275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37"/>
      <c r="R241" s="129"/>
      <c r="T241" s="1"/>
      <c r="U241" s="129"/>
      <c r="V241" s="1"/>
      <c r="W241" s="275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37"/>
      <c r="R242" s="129"/>
      <c r="T242" s="1"/>
      <c r="U242" s="129"/>
      <c r="V242" s="1"/>
      <c r="W242" s="275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37"/>
      <c r="R243" s="129"/>
      <c r="T243" s="1"/>
      <c r="U243" s="129"/>
      <c r="V243" s="1"/>
      <c r="W243" s="275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37"/>
      <c r="R244" s="129"/>
      <c r="T244" s="1"/>
      <c r="U244" s="129"/>
      <c r="V244" s="1"/>
      <c r="W244" s="275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37"/>
      <c r="R245" s="129"/>
      <c r="T245" s="1"/>
      <c r="U245" s="129"/>
      <c r="V245" s="1"/>
      <c r="W245" s="275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37"/>
      <c r="R246" s="129"/>
      <c r="T246" s="1"/>
      <c r="U246" s="129"/>
      <c r="V246" s="1"/>
      <c r="W246" s="275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37"/>
      <c r="R247" s="129"/>
      <c r="T247" s="1"/>
      <c r="U247" s="129"/>
      <c r="V247" s="1"/>
      <c r="W247" s="275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37"/>
      <c r="R248" s="129"/>
      <c r="T248" s="1"/>
      <c r="U248" s="129"/>
      <c r="V248" s="1"/>
      <c r="W248" s="275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37"/>
      <c r="R249" s="129"/>
      <c r="T249" s="1"/>
      <c r="U249" s="129"/>
      <c r="V249" s="1"/>
      <c r="W249" s="275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37"/>
      <c r="R250" s="129"/>
      <c r="T250" s="1"/>
      <c r="U250" s="129"/>
      <c r="V250" s="1"/>
      <c r="W250" s="275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37"/>
      <c r="R251" s="129"/>
      <c r="T251" s="1"/>
      <c r="U251" s="129"/>
      <c r="V251" s="1"/>
      <c r="W251" s="275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37"/>
      <c r="R252" s="129"/>
      <c r="T252" s="1"/>
      <c r="U252" s="129"/>
      <c r="V252" s="1"/>
      <c r="W252" s="275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37"/>
      <c r="R253" s="129"/>
      <c r="T253" s="1"/>
      <c r="U253" s="129"/>
      <c r="V253" s="1"/>
      <c r="W253" s="275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37"/>
      <c r="R254" s="129"/>
      <c r="T254" s="1"/>
      <c r="U254" s="129"/>
      <c r="V254" s="1"/>
      <c r="W254" s="275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37"/>
      <c r="R255" s="129"/>
      <c r="T255" s="1"/>
      <c r="U255" s="129"/>
      <c r="V255" s="1"/>
      <c r="W255" s="275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37"/>
      <c r="R256" s="129"/>
      <c r="T256" s="1"/>
      <c r="U256" s="129"/>
      <c r="V256" s="1"/>
      <c r="W256" s="275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37"/>
      <c r="R257" s="129"/>
      <c r="T257" s="1"/>
      <c r="U257" s="129"/>
      <c r="V257" s="1"/>
      <c r="W257" s="275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37"/>
      <c r="R258" s="129"/>
      <c r="T258" s="1"/>
      <c r="U258" s="129"/>
      <c r="V258" s="1"/>
      <c r="W258" s="275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37"/>
      <c r="R259" s="129"/>
      <c r="T259" s="1"/>
      <c r="U259" s="129"/>
      <c r="V259" s="1"/>
      <c r="W259" s="275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37"/>
      <c r="R260" s="129"/>
      <c r="T260" s="1"/>
      <c r="U260" s="129"/>
      <c r="V260" s="1"/>
      <c r="W260" s="275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37"/>
      <c r="R261" s="129"/>
      <c r="T261" s="1"/>
      <c r="U261" s="129"/>
      <c r="V261" s="1"/>
      <c r="W261" s="275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37"/>
      <c r="R262" s="129"/>
      <c r="T262" s="1"/>
      <c r="U262" s="129"/>
      <c r="V262" s="1"/>
      <c r="W262" s="275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37"/>
      <c r="R263" s="129"/>
      <c r="T263" s="1"/>
      <c r="U263" s="129"/>
      <c r="V263" s="1"/>
      <c r="W263" s="275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37"/>
      <c r="R264" s="129"/>
      <c r="T264" s="1"/>
      <c r="U264" s="129"/>
      <c r="V264" s="1"/>
      <c r="W264" s="275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37"/>
      <c r="R265" s="129"/>
      <c r="T265" s="1"/>
      <c r="U265" s="129"/>
      <c r="V265" s="1"/>
      <c r="W265" s="275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37"/>
      <c r="R266" s="129"/>
      <c r="T266" s="1"/>
      <c r="U266" s="129"/>
      <c r="V266" s="1"/>
      <c r="W266" s="275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37"/>
      <c r="R267" s="129"/>
      <c r="T267" s="1"/>
      <c r="U267" s="129"/>
      <c r="V267" s="1"/>
      <c r="W267" s="275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37"/>
      <c r="R268" s="129"/>
      <c r="T268" s="1"/>
      <c r="U268" s="129"/>
      <c r="V268" s="1"/>
      <c r="W268" s="275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37"/>
      <c r="R269" s="129"/>
      <c r="T269" s="1"/>
      <c r="U269" s="129"/>
      <c r="V269" s="1"/>
      <c r="W269" s="275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37"/>
      <c r="R270" s="129"/>
      <c r="T270" s="1"/>
      <c r="U270" s="129"/>
      <c r="V270" s="1"/>
      <c r="W270" s="275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37"/>
      <c r="R271" s="129"/>
      <c r="T271" s="1"/>
      <c r="U271" s="129"/>
      <c r="V271" s="1"/>
      <c r="W271" s="275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37"/>
      <c r="R272" s="129"/>
      <c r="T272" s="1"/>
      <c r="U272" s="129"/>
      <c r="V272" s="1"/>
      <c r="W272" s="275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37"/>
      <c r="R273" s="129"/>
      <c r="T273" s="1"/>
      <c r="U273" s="129"/>
      <c r="V273" s="1"/>
      <c r="W273" s="275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37"/>
      <c r="R274" s="129"/>
      <c r="T274" s="1"/>
      <c r="U274" s="129"/>
      <c r="V274" s="1"/>
      <c r="W274" s="275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37"/>
      <c r="R275" s="129"/>
      <c r="T275" s="1"/>
      <c r="U275" s="129"/>
      <c r="V275" s="1"/>
      <c r="W275" s="275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37"/>
      <c r="R276" s="129"/>
      <c r="T276" s="1"/>
      <c r="U276" s="129"/>
      <c r="V276" s="1"/>
      <c r="W276" s="275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37"/>
      <c r="R277" s="129"/>
      <c r="T277" s="1"/>
      <c r="U277" s="129"/>
      <c r="V277" s="1"/>
      <c r="W277" s="275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37"/>
      <c r="R278" s="129"/>
      <c r="T278" s="1"/>
      <c r="U278" s="129"/>
      <c r="V278" s="1"/>
      <c r="W278" s="275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37"/>
      <c r="R279" s="129"/>
      <c r="T279" s="1"/>
      <c r="U279" s="129"/>
      <c r="V279" s="1"/>
      <c r="W279" s="275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37"/>
      <c r="R280" s="129"/>
      <c r="T280" s="1"/>
      <c r="U280" s="129"/>
      <c r="V280" s="1"/>
      <c r="W280" s="275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37"/>
      <c r="R281" s="129"/>
      <c r="T281" s="1"/>
      <c r="U281" s="129"/>
      <c r="V281" s="1"/>
      <c r="W281" s="275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37"/>
      <c r="R282" s="129"/>
      <c r="T282" s="1"/>
      <c r="U282" s="129"/>
      <c r="V282" s="1"/>
      <c r="W282" s="275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37"/>
      <c r="R283" s="129"/>
      <c r="T283" s="1"/>
      <c r="U283" s="129"/>
      <c r="V283" s="1"/>
      <c r="W283" s="275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37"/>
      <c r="R284" s="129"/>
      <c r="T284" s="1"/>
      <c r="U284" s="129"/>
      <c r="V284" s="1"/>
      <c r="W284" s="275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37"/>
      <c r="R285" s="129"/>
      <c r="T285" s="1"/>
      <c r="U285" s="129"/>
      <c r="V285" s="1"/>
      <c r="W285" s="275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37"/>
      <c r="R286" s="129"/>
      <c r="T286" s="1"/>
      <c r="U286" s="129"/>
      <c r="V286" s="1"/>
      <c r="W286" s="275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37"/>
      <c r="R287" s="129"/>
      <c r="T287" s="1"/>
      <c r="U287" s="129"/>
      <c r="V287" s="1"/>
      <c r="W287" s="275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37"/>
      <c r="R288" s="129"/>
      <c r="T288" s="1"/>
      <c r="U288" s="129"/>
      <c r="V288" s="1"/>
      <c r="W288" s="275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37"/>
      <c r="R289" s="129"/>
      <c r="T289" s="1"/>
      <c r="U289" s="129"/>
      <c r="V289" s="1"/>
      <c r="W289" s="275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37"/>
      <c r="R290" s="129"/>
      <c r="T290" s="1"/>
      <c r="U290" s="129"/>
      <c r="V290" s="1"/>
      <c r="W290" s="275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37"/>
      <c r="R291" s="129"/>
      <c r="T291" s="1"/>
      <c r="U291" s="129"/>
      <c r="V291" s="1"/>
      <c r="W291" s="275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37"/>
      <c r="R292" s="129"/>
      <c r="T292" s="1"/>
      <c r="U292" s="129"/>
      <c r="V292" s="1"/>
      <c r="W292" s="275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37"/>
      <c r="R293" s="129"/>
      <c r="T293" s="1"/>
      <c r="U293" s="129"/>
      <c r="V293" s="1"/>
      <c r="W293" s="275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37"/>
      <c r="R294" s="129"/>
      <c r="T294" s="1"/>
      <c r="U294" s="129"/>
      <c r="V294" s="1"/>
      <c r="W294" s="275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37"/>
      <c r="R295" s="129"/>
      <c r="T295" s="1"/>
      <c r="U295" s="129"/>
      <c r="V295" s="1"/>
      <c r="W295" s="275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37"/>
      <c r="R296" s="129"/>
      <c r="T296" s="1"/>
      <c r="U296" s="129"/>
      <c r="V296" s="1"/>
      <c r="W296" s="275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37"/>
      <c r="R297" s="129"/>
      <c r="T297" s="1"/>
      <c r="U297" s="129"/>
      <c r="V297" s="1"/>
      <c r="W297" s="275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37"/>
      <c r="R298" s="129"/>
      <c r="T298" s="1"/>
      <c r="U298" s="129"/>
      <c r="V298" s="1"/>
      <c r="W298" s="275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37"/>
      <c r="R299" s="129"/>
      <c r="T299" s="1"/>
      <c r="U299" s="129"/>
      <c r="V299" s="1"/>
      <c r="W299" s="275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37"/>
      <c r="R300" s="129"/>
      <c r="T300" s="1"/>
      <c r="U300" s="129"/>
      <c r="V300" s="1"/>
      <c r="W300" s="275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37"/>
      <c r="R301" s="129"/>
      <c r="T301" s="1"/>
      <c r="U301" s="129"/>
      <c r="V301" s="1"/>
      <c r="W301" s="275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37"/>
      <c r="R302" s="129"/>
      <c r="T302" s="1"/>
      <c r="U302" s="129"/>
      <c r="V302" s="1"/>
      <c r="W302" s="275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37"/>
      <c r="R303" s="129"/>
      <c r="T303" s="1"/>
      <c r="U303" s="129"/>
      <c r="V303" s="1"/>
      <c r="W303" s="275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37"/>
      <c r="R304" s="129"/>
      <c r="T304" s="1"/>
      <c r="U304" s="129"/>
      <c r="V304" s="1"/>
      <c r="W304" s="275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37"/>
      <c r="R305" s="129"/>
      <c r="T305" s="1"/>
      <c r="U305" s="129"/>
      <c r="V305" s="1"/>
      <c r="W305" s="275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37"/>
      <c r="R306" s="129"/>
      <c r="T306" s="1"/>
      <c r="U306" s="129"/>
      <c r="V306" s="1"/>
      <c r="W306" s="275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37"/>
      <c r="R307" s="129"/>
      <c r="T307" s="1"/>
      <c r="U307" s="129"/>
      <c r="V307" s="1"/>
      <c r="W307" s="275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37"/>
      <c r="R308" s="129"/>
      <c r="T308" s="1"/>
      <c r="U308" s="129"/>
      <c r="V308" s="1"/>
      <c r="W308" s="275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37"/>
      <c r="R309" s="129"/>
      <c r="T309" s="1"/>
      <c r="U309" s="129"/>
      <c r="V309" s="1"/>
      <c r="W309" s="275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37"/>
      <c r="R310" s="129"/>
      <c r="T310" s="1"/>
      <c r="U310" s="129"/>
      <c r="V310" s="1"/>
      <c r="W310" s="275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37"/>
      <c r="R311" s="129"/>
      <c r="T311" s="1"/>
      <c r="U311" s="129"/>
      <c r="V311" s="1"/>
      <c r="W311" s="275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37"/>
      <c r="R312" s="129"/>
      <c r="T312" s="1"/>
      <c r="U312" s="129"/>
      <c r="V312" s="1"/>
      <c r="W312" s="275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37"/>
      <c r="R313" s="129"/>
      <c r="T313" s="1"/>
      <c r="U313" s="129"/>
      <c r="V313" s="1"/>
      <c r="W313" s="275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37"/>
      <c r="R314" s="129"/>
      <c r="T314" s="1"/>
      <c r="U314" s="129"/>
      <c r="V314" s="1"/>
      <c r="W314" s="275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37"/>
      <c r="R315" s="129"/>
      <c r="T315" s="1"/>
      <c r="U315" s="129"/>
      <c r="V315" s="1"/>
      <c r="W315" s="275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37"/>
      <c r="R316" s="129"/>
      <c r="T316" s="1"/>
      <c r="U316" s="129"/>
      <c r="V316" s="1"/>
      <c r="W316" s="275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37"/>
      <c r="R317" s="129"/>
      <c r="T317" s="1"/>
      <c r="U317" s="129"/>
      <c r="V317" s="1"/>
      <c r="W317" s="275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37"/>
      <c r="R318" s="129"/>
      <c r="T318" s="1"/>
      <c r="U318" s="129"/>
      <c r="V318" s="1"/>
      <c r="W318" s="275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37"/>
      <c r="R319" s="129"/>
      <c r="T319" s="1"/>
      <c r="U319" s="129"/>
      <c r="V319" s="1"/>
      <c r="W319" s="275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37"/>
      <c r="R320" s="129"/>
      <c r="T320" s="1"/>
      <c r="U320" s="129"/>
      <c r="V320" s="1"/>
      <c r="W320" s="275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37"/>
      <c r="R321" s="129"/>
      <c r="T321" s="1"/>
      <c r="U321" s="129"/>
      <c r="V321" s="1"/>
      <c r="W321" s="275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37"/>
      <c r="R322" s="129"/>
      <c r="T322" s="1"/>
      <c r="U322" s="129"/>
      <c r="V322" s="1"/>
      <c r="W322" s="275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37"/>
      <c r="R323" s="129"/>
      <c r="T323" s="1"/>
      <c r="U323" s="129"/>
      <c r="V323" s="1"/>
      <c r="W323" s="275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37"/>
      <c r="R324" s="129"/>
      <c r="T324" s="1"/>
      <c r="U324" s="129"/>
      <c r="V324" s="1"/>
      <c r="W324" s="275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37"/>
      <c r="R325" s="129"/>
      <c r="T325" s="1"/>
      <c r="U325" s="129"/>
      <c r="V325" s="1"/>
      <c r="W325" s="275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37"/>
      <c r="R326" s="129"/>
      <c r="T326" s="1"/>
      <c r="U326" s="129"/>
      <c r="V326" s="1"/>
      <c r="W326" s="275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37"/>
      <c r="R327" s="129"/>
      <c r="T327" s="1"/>
      <c r="U327" s="129"/>
      <c r="V327" s="1"/>
      <c r="W327" s="275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37"/>
      <c r="R328" s="129"/>
      <c r="T328" s="1"/>
      <c r="U328" s="129"/>
      <c r="V328" s="1"/>
      <c r="W328" s="275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37"/>
      <c r="R329" s="129"/>
      <c r="T329" s="1"/>
      <c r="U329" s="129"/>
      <c r="V329" s="1"/>
      <c r="W329" s="275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37"/>
      <c r="R330" s="129"/>
      <c r="T330" s="1"/>
      <c r="U330" s="129"/>
      <c r="V330" s="1"/>
      <c r="W330" s="275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37"/>
      <c r="R331" s="129"/>
      <c r="T331" s="1"/>
      <c r="U331" s="129"/>
      <c r="V331" s="1"/>
      <c r="W331" s="275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37"/>
      <c r="R332" s="129"/>
      <c r="T332" s="1"/>
      <c r="U332" s="129"/>
      <c r="V332" s="1"/>
      <c r="W332" s="275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37"/>
      <c r="R333" s="129"/>
      <c r="T333" s="1"/>
      <c r="U333" s="129"/>
      <c r="V333" s="1"/>
      <c r="W333" s="275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37"/>
      <c r="R334" s="129"/>
      <c r="T334" s="1"/>
      <c r="U334" s="129"/>
      <c r="V334" s="1"/>
      <c r="W334" s="275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37"/>
      <c r="R335" s="129"/>
      <c r="T335" s="1"/>
      <c r="U335" s="129"/>
      <c r="V335" s="1"/>
      <c r="W335" s="275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37"/>
      <c r="R336" s="129"/>
      <c r="T336" s="1"/>
      <c r="U336" s="129"/>
      <c r="V336" s="1"/>
      <c r="W336" s="275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37"/>
      <c r="R337" s="129"/>
      <c r="T337" s="1"/>
      <c r="U337" s="129"/>
      <c r="V337" s="1"/>
      <c r="W337" s="275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37"/>
      <c r="R338" s="129"/>
      <c r="T338" s="1"/>
      <c r="U338" s="129"/>
      <c r="V338" s="1"/>
      <c r="W338" s="275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37"/>
      <c r="R339" s="129"/>
      <c r="T339" s="1"/>
      <c r="U339" s="129"/>
      <c r="V339" s="1"/>
      <c r="W339" s="275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37"/>
      <c r="R340" s="129"/>
      <c r="T340" s="1"/>
      <c r="U340" s="129"/>
      <c r="V340" s="1"/>
      <c r="W340" s="275"/>
      <c r="X340" s="1"/>
      <c r="Y340" s="1"/>
      <c r="Z340" s="1"/>
    </row>
  </sheetData>
  <sortState ref="A68:AD91">
    <sortCondition ref="J68"/>
  </sortState>
  <conditionalFormatting sqref="I38:I61">
    <cfRule type="cellIs" dxfId="8" priority="2" operator="greaterThan">
      <formula>0.8</formula>
    </cfRule>
  </conditionalFormatting>
  <conditionalFormatting sqref="S8:S31">
    <cfRule type="cellIs" dxfId="7" priority="1" operator="lessThan">
      <formula>3.5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AD340"/>
  <sheetViews>
    <sheetView workbookViewId="0">
      <pane xSplit="3" ySplit="7" topLeftCell="O8" activePane="bottomRight" state="frozen"/>
      <selection pane="topRight" activeCell="D1" sqref="D1"/>
      <selection pane="bottomLeft" activeCell="A8" sqref="A8"/>
      <selection pane="bottomRight" activeCell="X24" sqref="X24"/>
    </sheetView>
  </sheetViews>
  <sheetFormatPr defaultRowHeight="12.75" x14ac:dyDescent="0.2"/>
  <cols>
    <col min="2" max="2" width="20" customWidth="1"/>
    <col min="3" max="3" width="3.85546875" customWidth="1"/>
    <col min="4" max="4" width="9.140625" customWidth="1"/>
    <col min="5" max="5" width="9" customWidth="1"/>
    <col min="6" max="6" width="10.42578125" customWidth="1"/>
    <col min="7" max="7" width="8.85546875" customWidth="1"/>
    <col min="8" max="8" width="8.5703125" customWidth="1"/>
    <col min="9" max="9" width="8" customWidth="1"/>
    <col min="10" max="10" width="7.7109375" customWidth="1"/>
    <col min="11" max="11" width="7.5703125" customWidth="1"/>
    <col min="12" max="12" width="8.140625" customWidth="1"/>
    <col min="13" max="13" width="7.85546875" customWidth="1"/>
    <col min="14" max="16" width="10.7109375" customWidth="1"/>
    <col min="17" max="17" width="11.7109375" style="133" bestFit="1" customWidth="1"/>
    <col min="18" max="18" width="11.7109375" style="125" customWidth="1"/>
    <col min="19" max="19" width="9.28515625" style="26" customWidth="1"/>
    <col min="20" max="20" width="10.7109375" customWidth="1"/>
    <col min="21" max="21" width="10.28515625" bestFit="1" customWidth="1"/>
    <col min="22" max="22" width="10.42578125" customWidth="1"/>
    <col min="23" max="23" width="7" style="52" customWidth="1"/>
  </cols>
  <sheetData>
    <row r="2" spans="1:27" x14ac:dyDescent="0.2">
      <c r="B2" s="1" t="s">
        <v>385</v>
      </c>
      <c r="C2" s="1"/>
    </row>
    <row r="3" spans="1:27" x14ac:dyDescent="0.2">
      <c r="B3" s="1" t="s">
        <v>66</v>
      </c>
      <c r="C3" s="1"/>
      <c r="G3" s="37"/>
    </row>
    <row r="4" spans="1:27" ht="13.5" thickBot="1" x14ac:dyDescent="0.25"/>
    <row r="5" spans="1:27" x14ac:dyDescent="0.2">
      <c r="B5" s="298" t="s">
        <v>416</v>
      </c>
      <c r="C5" s="204"/>
      <c r="D5" s="6" t="s">
        <v>38</v>
      </c>
      <c r="E5" s="7"/>
      <c r="F5" s="7"/>
      <c r="G5" s="7"/>
      <c r="H5" s="57"/>
      <c r="I5" s="60" t="s">
        <v>449</v>
      </c>
      <c r="J5" s="61"/>
      <c r="K5" s="61"/>
      <c r="L5" s="61"/>
      <c r="M5" s="62"/>
      <c r="N5" s="305" t="s">
        <v>42</v>
      </c>
      <c r="O5" s="70"/>
      <c r="P5" s="200"/>
      <c r="Q5" s="202" t="s">
        <v>42</v>
      </c>
      <c r="R5" s="299" t="s">
        <v>417</v>
      </c>
      <c r="S5" s="309"/>
      <c r="T5" s="317" t="s">
        <v>419</v>
      </c>
      <c r="U5" s="318"/>
      <c r="V5" s="315"/>
    </row>
    <row r="6" spans="1:27" x14ac:dyDescent="0.2">
      <c r="B6" s="165" t="s">
        <v>1</v>
      </c>
      <c r="C6" s="10" t="s">
        <v>409</v>
      </c>
      <c r="D6" s="166" t="s">
        <v>381</v>
      </c>
      <c r="E6" s="166" t="s">
        <v>10</v>
      </c>
      <c r="F6" s="186" t="s">
        <v>112</v>
      </c>
      <c r="G6" s="3" t="s">
        <v>21</v>
      </c>
      <c r="H6" s="59" t="s">
        <v>49</v>
      </c>
      <c r="I6" s="165" t="s">
        <v>105</v>
      </c>
      <c r="J6" s="166" t="s">
        <v>77</v>
      </c>
      <c r="K6" s="68" t="s">
        <v>412</v>
      </c>
      <c r="L6" s="68" t="s">
        <v>109</v>
      </c>
      <c r="M6" s="198" t="s">
        <v>402</v>
      </c>
      <c r="N6" s="82" t="s">
        <v>38</v>
      </c>
      <c r="O6" s="72"/>
      <c r="P6" s="201"/>
      <c r="Q6" s="203" t="s">
        <v>41</v>
      </c>
      <c r="R6" s="300" t="s">
        <v>14</v>
      </c>
      <c r="S6" s="310" t="s">
        <v>15</v>
      </c>
      <c r="T6" s="319" t="s">
        <v>14</v>
      </c>
      <c r="U6" s="320" t="s">
        <v>15</v>
      </c>
      <c r="V6" s="315"/>
    </row>
    <row r="7" spans="1:27" ht="13.5" thickBot="1" x14ac:dyDescent="0.25">
      <c r="B7" s="22"/>
      <c r="C7" s="149"/>
      <c r="D7" s="11" t="s">
        <v>392</v>
      </c>
      <c r="E7" s="12" t="s">
        <v>393</v>
      </c>
      <c r="F7" s="168" t="s">
        <v>394</v>
      </c>
      <c r="G7" s="12" t="s">
        <v>395</v>
      </c>
      <c r="H7" s="97" t="s">
        <v>396</v>
      </c>
      <c r="I7" s="11" t="s">
        <v>397</v>
      </c>
      <c r="J7" s="65" t="s">
        <v>398</v>
      </c>
      <c r="K7" s="65" t="s">
        <v>399</v>
      </c>
      <c r="L7" s="199" t="s">
        <v>400</v>
      </c>
      <c r="M7" s="14" t="s">
        <v>401</v>
      </c>
      <c r="N7" s="251">
        <v>1</v>
      </c>
      <c r="O7" s="252">
        <v>2</v>
      </c>
      <c r="P7" s="253">
        <v>3</v>
      </c>
      <c r="Q7" s="254">
        <v>1</v>
      </c>
      <c r="R7" s="301"/>
      <c r="S7" s="311"/>
      <c r="T7" s="321"/>
      <c r="U7" s="322"/>
      <c r="V7" s="315"/>
    </row>
    <row r="8" spans="1:27" ht="12.75" customHeight="1" x14ac:dyDescent="0.2">
      <c r="A8" s="1"/>
      <c r="B8" s="263" t="s">
        <v>12</v>
      </c>
      <c r="C8" s="204"/>
      <c r="D8" s="47">
        <v>1</v>
      </c>
      <c r="E8" s="206">
        <v>1</v>
      </c>
      <c r="F8" s="242">
        <v>1</v>
      </c>
      <c r="G8" s="207">
        <v>0.95449928905139148</v>
      </c>
      <c r="H8" s="208">
        <v>1</v>
      </c>
      <c r="I8" s="205">
        <v>0.97</v>
      </c>
      <c r="J8" s="205">
        <v>0.9929</v>
      </c>
      <c r="K8" s="205">
        <v>0.85570000000000002</v>
      </c>
      <c r="L8" s="207">
        <v>0.95760000000000001</v>
      </c>
      <c r="M8" s="205">
        <v>0.94289999999999996</v>
      </c>
      <c r="N8" s="285">
        <f>IF(N$7=0,0,SUM(LARGE(D8:H8,{1})))</f>
        <v>1</v>
      </c>
      <c r="O8" s="286">
        <f>IF(O$7=0,0,SUM(LARGE(D8:H8,{2})))</f>
        <v>1</v>
      </c>
      <c r="P8" s="287">
        <f>IF(P$7=0,0,SUM(LARGE(D8:H8,{3})))</f>
        <v>1</v>
      </c>
      <c r="Q8" s="288">
        <f t="shared" ref="Q8:Q31" si="0">IF(Q$7=0,0,MAX(I8:M8))</f>
        <v>0.9929</v>
      </c>
      <c r="R8" s="302">
        <f t="shared" ref="R8:R31" si="1">SUM(N8:Q8)</f>
        <v>3.9929000000000001</v>
      </c>
      <c r="S8" s="312">
        <f t="shared" ref="S8:S31" si="2">RANK(R8,$R$8:$R$31)</f>
        <v>1</v>
      </c>
      <c r="T8" s="323">
        <f t="shared" ref="T8:T31" si="3">SUM(N8:P8)</f>
        <v>3</v>
      </c>
      <c r="U8" s="324">
        <f t="shared" ref="U8:U31" si="4">RANK(T8,$T$8:$T$31)</f>
        <v>1</v>
      </c>
      <c r="V8" s="315"/>
      <c r="W8" s="52">
        <f>R8/4</f>
        <v>0.99822500000000003</v>
      </c>
      <c r="X8" s="37">
        <f>T8/3</f>
        <v>1</v>
      </c>
      <c r="Y8" s="37"/>
      <c r="Z8" s="37"/>
      <c r="AA8" s="37"/>
    </row>
    <row r="9" spans="1:27" ht="12.75" customHeight="1" x14ac:dyDescent="0.2">
      <c r="A9" s="1"/>
      <c r="B9" s="264" t="s">
        <v>2</v>
      </c>
      <c r="C9" s="187"/>
      <c r="D9" s="47">
        <v>0.97319999999999995</v>
      </c>
      <c r="E9" s="243">
        <v>0.95330000000000004</v>
      </c>
      <c r="F9" s="242">
        <v>0</v>
      </c>
      <c r="G9" s="216">
        <v>0</v>
      </c>
      <c r="H9" s="217">
        <v>0.91159999999999997</v>
      </c>
      <c r="I9" s="215"/>
      <c r="J9" s="215"/>
      <c r="K9" s="215">
        <v>0.76039999999999996</v>
      </c>
      <c r="L9" s="216">
        <v>0.84389999999999998</v>
      </c>
      <c r="M9" s="215"/>
      <c r="N9" s="209">
        <f>IF(N$7=0,0,SUM(LARGE(D9:H9,{1})))</f>
        <v>0.97319999999999995</v>
      </c>
      <c r="O9" s="210">
        <f>IF(O$7=0,0,SUM(LARGE(D9:H9,{2})))</f>
        <v>0.95330000000000004</v>
      </c>
      <c r="P9" s="211">
        <f>IF(P$7=0,0,SUM(LARGE(D9:H9,{3})))</f>
        <v>0.91159999999999997</v>
      </c>
      <c r="Q9" s="212">
        <f t="shared" si="0"/>
        <v>0.84389999999999998</v>
      </c>
      <c r="R9" s="303">
        <f t="shared" si="1"/>
        <v>3.6819999999999999</v>
      </c>
      <c r="S9" s="313">
        <f t="shared" si="2"/>
        <v>2</v>
      </c>
      <c r="T9" s="325">
        <f t="shared" si="3"/>
        <v>2.8380999999999998</v>
      </c>
      <c r="U9" s="326">
        <f t="shared" si="4"/>
        <v>2</v>
      </c>
      <c r="V9" s="315"/>
      <c r="W9" s="52">
        <f t="shared" ref="W9:W18" si="5">R9/4</f>
        <v>0.92049999999999998</v>
      </c>
      <c r="X9" s="37">
        <f t="shared" ref="X9:X18" si="6">T9/3</f>
        <v>0.94603333333333328</v>
      </c>
      <c r="Y9" s="37"/>
      <c r="Z9" s="37"/>
      <c r="AA9" s="37"/>
    </row>
    <row r="10" spans="1:27" ht="12.75" customHeight="1" x14ac:dyDescent="0.2">
      <c r="A10" s="1"/>
      <c r="B10" s="264" t="s">
        <v>3</v>
      </c>
      <c r="C10" s="187"/>
      <c r="D10" s="47">
        <v>0.87380000000000002</v>
      </c>
      <c r="E10" s="243">
        <v>0.93920000000000003</v>
      </c>
      <c r="F10" s="242">
        <v>0.83460000000000001</v>
      </c>
      <c r="G10" s="216">
        <v>0.93032703635994307</v>
      </c>
      <c r="H10" s="217">
        <v>0.86040000000000005</v>
      </c>
      <c r="I10" s="215"/>
      <c r="J10" s="215"/>
      <c r="K10" s="215">
        <v>0.77490000000000003</v>
      </c>
      <c r="L10" s="216"/>
      <c r="M10" s="215">
        <v>0.86060000000000003</v>
      </c>
      <c r="N10" s="209">
        <f>IF(N$7=0,0,SUM(LARGE(D10:H10,{1})))</f>
        <v>0.93920000000000003</v>
      </c>
      <c r="O10" s="210">
        <f>IF(O$7=0,0,SUM(LARGE(D10:H10,{2})))</f>
        <v>0.93032703635994307</v>
      </c>
      <c r="P10" s="211">
        <f>IF(P$7=0,0,SUM(LARGE(D10:H10,{3})))</f>
        <v>0.87380000000000002</v>
      </c>
      <c r="Q10" s="212">
        <f t="shared" si="0"/>
        <v>0.86060000000000003</v>
      </c>
      <c r="R10" s="303">
        <f t="shared" si="1"/>
        <v>3.6039270363599432</v>
      </c>
      <c r="S10" s="313">
        <f t="shared" si="2"/>
        <v>3</v>
      </c>
      <c r="T10" s="325">
        <f t="shared" si="3"/>
        <v>2.7433270363599433</v>
      </c>
      <c r="U10" s="326">
        <f t="shared" si="4"/>
        <v>5</v>
      </c>
      <c r="V10" s="315"/>
      <c r="W10" s="52">
        <f t="shared" si="5"/>
        <v>0.90098175908998579</v>
      </c>
      <c r="X10" s="37">
        <f t="shared" si="6"/>
        <v>0.91444234545331449</v>
      </c>
      <c r="Y10" s="37"/>
      <c r="Z10" s="37"/>
      <c r="AA10" s="37"/>
    </row>
    <row r="11" spans="1:27" ht="12.75" customHeight="1" x14ac:dyDescent="0.2">
      <c r="A11" s="1"/>
      <c r="B11" s="264" t="s">
        <v>80</v>
      </c>
      <c r="C11" s="187"/>
      <c r="D11" s="47">
        <v>0.77390000000000003</v>
      </c>
      <c r="E11" s="243">
        <v>0.90620000000000001</v>
      </c>
      <c r="F11" s="242">
        <v>0.88339999999999996</v>
      </c>
      <c r="G11" s="216">
        <v>0.79605931342677227</v>
      </c>
      <c r="H11" s="217">
        <v>0</v>
      </c>
      <c r="I11" s="215">
        <v>0.78749999999999998</v>
      </c>
      <c r="J11" s="215">
        <v>0.81330000000000002</v>
      </c>
      <c r="K11" s="215">
        <v>0.75229999999999997</v>
      </c>
      <c r="L11" s="216">
        <v>0.76400000000000001</v>
      </c>
      <c r="M11" s="216"/>
      <c r="N11" s="209">
        <f>IF(N$7=0,0,SUM(LARGE(D11:H11,{1})))</f>
        <v>0.90620000000000001</v>
      </c>
      <c r="O11" s="210">
        <f>IF(O$7=0,0,SUM(LARGE(D11:H11,{2})))</f>
        <v>0.88339999999999996</v>
      </c>
      <c r="P11" s="211">
        <f>IF(P$7=0,0,SUM(LARGE(D11:H11,{3})))</f>
        <v>0.79605931342677227</v>
      </c>
      <c r="Q11" s="212">
        <f t="shared" si="0"/>
        <v>0.81330000000000002</v>
      </c>
      <c r="R11" s="303">
        <f t="shared" si="1"/>
        <v>3.3989593134267722</v>
      </c>
      <c r="S11" s="313">
        <f t="shared" si="2"/>
        <v>4</v>
      </c>
      <c r="T11" s="325">
        <f t="shared" si="3"/>
        <v>2.5856593134267722</v>
      </c>
      <c r="U11" s="326">
        <f t="shared" si="4"/>
        <v>7</v>
      </c>
      <c r="V11" s="315"/>
      <c r="W11" s="52">
        <f t="shared" si="5"/>
        <v>0.84973982835669304</v>
      </c>
      <c r="X11" s="37">
        <f t="shared" si="6"/>
        <v>0.86188643780892404</v>
      </c>
      <c r="Y11" s="37"/>
      <c r="Z11" s="37"/>
      <c r="AA11" s="37"/>
    </row>
    <row r="12" spans="1:27" ht="12.75" customHeight="1" x14ac:dyDescent="0.2">
      <c r="A12" s="1"/>
      <c r="B12" s="264" t="s">
        <v>404</v>
      </c>
      <c r="C12" s="187" t="s">
        <v>74</v>
      </c>
      <c r="D12" s="47">
        <v>0.87409999999999999</v>
      </c>
      <c r="E12" s="243">
        <v>0.88900000000000001</v>
      </c>
      <c r="F12" s="242">
        <v>0.88190000000000002</v>
      </c>
      <c r="G12" s="216">
        <v>1</v>
      </c>
      <c r="H12" s="217">
        <v>0</v>
      </c>
      <c r="I12" s="215"/>
      <c r="J12" s="215"/>
      <c r="K12" s="215"/>
      <c r="L12" s="215"/>
      <c r="M12" s="216"/>
      <c r="N12" s="209">
        <f>IF(N$7=0,0,SUM(LARGE(D12:H12,{1})))</f>
        <v>1</v>
      </c>
      <c r="O12" s="210">
        <f>IF(O$7=0,0,SUM(LARGE(D12:H12,{2})))</f>
        <v>0.88900000000000001</v>
      </c>
      <c r="P12" s="211">
        <f>IF(P$7=0,0,SUM(LARGE(D12:H12,{3})))</f>
        <v>0.88190000000000002</v>
      </c>
      <c r="Q12" s="212">
        <f t="shared" si="0"/>
        <v>0</v>
      </c>
      <c r="R12" s="303">
        <f t="shared" si="1"/>
        <v>2.7709000000000001</v>
      </c>
      <c r="S12" s="313">
        <f t="shared" si="2"/>
        <v>5</v>
      </c>
      <c r="T12" s="325">
        <f t="shared" si="3"/>
        <v>2.7709000000000001</v>
      </c>
      <c r="U12" s="326">
        <f t="shared" si="4"/>
        <v>3</v>
      </c>
      <c r="V12" s="315"/>
      <c r="W12" s="52">
        <f t="shared" si="5"/>
        <v>0.69272500000000004</v>
      </c>
      <c r="X12" s="37">
        <f t="shared" si="6"/>
        <v>0.92363333333333342</v>
      </c>
      <c r="Y12" s="37"/>
      <c r="Z12" s="37"/>
      <c r="AA12" s="37"/>
    </row>
    <row r="13" spans="1:27" ht="12.75" customHeight="1" x14ac:dyDescent="0.2">
      <c r="B13" s="264" t="s">
        <v>17</v>
      </c>
      <c r="C13" s="187"/>
      <c r="D13" s="47">
        <v>0.75009999999999999</v>
      </c>
      <c r="E13" s="243">
        <v>0.89419999999999999</v>
      </c>
      <c r="F13" s="220">
        <v>0.748</v>
      </c>
      <c r="G13" s="216">
        <v>0.99756246191346742</v>
      </c>
      <c r="H13" s="217">
        <v>0.872</v>
      </c>
      <c r="I13" s="215"/>
      <c r="J13" s="215"/>
      <c r="K13" s="215"/>
      <c r="L13" s="215"/>
      <c r="M13" s="216"/>
      <c r="N13" s="209">
        <f>IF(N$7=0,0,SUM(LARGE(D13:H13,{1})))</f>
        <v>0.99756246191346742</v>
      </c>
      <c r="O13" s="210">
        <f>IF(O$7=0,0,SUM(LARGE(D13:H13,{2})))</f>
        <v>0.89419999999999999</v>
      </c>
      <c r="P13" s="211">
        <f>IF(P$7=0,0,SUM(LARGE(D13:H13,{3})))</f>
        <v>0.872</v>
      </c>
      <c r="Q13" s="212">
        <f t="shared" si="0"/>
        <v>0</v>
      </c>
      <c r="R13" s="303">
        <f t="shared" si="1"/>
        <v>2.7637624619134673</v>
      </c>
      <c r="S13" s="313">
        <f t="shared" si="2"/>
        <v>6</v>
      </c>
      <c r="T13" s="325">
        <f t="shared" si="3"/>
        <v>2.7637624619134673</v>
      </c>
      <c r="U13" s="326">
        <f t="shared" si="4"/>
        <v>4</v>
      </c>
      <c r="V13" s="315"/>
      <c r="W13" s="52">
        <f t="shared" si="5"/>
        <v>0.69094061547836683</v>
      </c>
      <c r="X13" s="37">
        <f t="shared" si="6"/>
        <v>0.92125415397115573</v>
      </c>
      <c r="Y13" s="37"/>
      <c r="Z13" s="37"/>
      <c r="AA13" s="37"/>
    </row>
    <row r="14" spans="1:27" ht="12.75" customHeight="1" x14ac:dyDescent="0.2">
      <c r="B14" s="224" t="s">
        <v>4</v>
      </c>
      <c r="C14" s="187"/>
      <c r="D14" s="268">
        <v>0</v>
      </c>
      <c r="E14" s="216">
        <v>0.94469999999999998</v>
      </c>
      <c r="F14" s="220">
        <v>0.77510000000000001</v>
      </c>
      <c r="G14" s="216">
        <v>0.86796668697948409</v>
      </c>
      <c r="H14" s="217">
        <v>0</v>
      </c>
      <c r="I14" s="215"/>
      <c r="J14" s="215"/>
      <c r="K14" s="215"/>
      <c r="L14" s="215"/>
      <c r="M14" s="216"/>
      <c r="N14" s="209">
        <f>IF(N$7=0,0,SUM(LARGE(D14:H14,{1})))</f>
        <v>0.94469999999999998</v>
      </c>
      <c r="O14" s="210">
        <f>IF(O$7=0,0,SUM(LARGE(D14:H14,{2})))</f>
        <v>0.86796668697948409</v>
      </c>
      <c r="P14" s="211">
        <f>IF(P$7=0,0,SUM(LARGE(D14:H14,{3})))</f>
        <v>0.77510000000000001</v>
      </c>
      <c r="Q14" s="212">
        <f t="shared" si="0"/>
        <v>0</v>
      </c>
      <c r="R14" s="303">
        <f t="shared" si="1"/>
        <v>2.5877666869794842</v>
      </c>
      <c r="S14" s="313">
        <f t="shared" si="2"/>
        <v>7</v>
      </c>
      <c r="T14" s="325">
        <f t="shared" si="3"/>
        <v>2.5877666869794842</v>
      </c>
      <c r="U14" s="326">
        <f t="shared" si="4"/>
        <v>6</v>
      </c>
      <c r="V14" s="315"/>
      <c r="W14" s="52">
        <f t="shared" si="5"/>
        <v>0.64694167174487105</v>
      </c>
      <c r="X14" s="37">
        <f t="shared" si="6"/>
        <v>0.8625888956598281</v>
      </c>
      <c r="Y14" s="37"/>
      <c r="Z14" s="37"/>
      <c r="AA14" s="37"/>
    </row>
    <row r="15" spans="1:27" ht="12.75" customHeight="1" x14ac:dyDescent="0.2">
      <c r="B15" s="264" t="s">
        <v>103</v>
      </c>
      <c r="C15" s="187" t="s">
        <v>408</v>
      </c>
      <c r="D15" s="47">
        <v>0.153</v>
      </c>
      <c r="E15" s="243">
        <v>0</v>
      </c>
      <c r="F15" s="242">
        <v>0.78790000000000004</v>
      </c>
      <c r="G15" s="216">
        <v>0.80398131220800328</v>
      </c>
      <c r="H15" s="217">
        <v>0.79269999999999996</v>
      </c>
      <c r="I15" s="215"/>
      <c r="J15" s="215"/>
      <c r="K15" s="215"/>
      <c r="L15" s="215"/>
      <c r="M15" s="216"/>
      <c r="N15" s="209">
        <f>IF(N$7=0,0,SUM(LARGE(D15:H15,{1})))</f>
        <v>0.80398131220800328</v>
      </c>
      <c r="O15" s="210">
        <f>IF(O$7=0,0,SUM(LARGE(D15:H15,{2})))</f>
        <v>0.79269999999999996</v>
      </c>
      <c r="P15" s="211">
        <f>IF(P$7=0,0,SUM(LARGE(D15:H15,{3})))</f>
        <v>0.78790000000000004</v>
      </c>
      <c r="Q15" s="212">
        <f t="shared" si="0"/>
        <v>0</v>
      </c>
      <c r="R15" s="303">
        <f t="shared" si="1"/>
        <v>2.3845813122080033</v>
      </c>
      <c r="S15" s="313">
        <f t="shared" si="2"/>
        <v>8</v>
      </c>
      <c r="T15" s="325">
        <f t="shared" si="3"/>
        <v>2.3845813122080033</v>
      </c>
      <c r="U15" s="326">
        <f t="shared" si="4"/>
        <v>8</v>
      </c>
      <c r="V15" s="315"/>
      <c r="W15" s="52">
        <f t="shared" si="5"/>
        <v>0.59614532805200082</v>
      </c>
      <c r="X15" s="37">
        <f t="shared" si="6"/>
        <v>0.79486043740266776</v>
      </c>
      <c r="Y15" s="37"/>
      <c r="Z15" s="37"/>
      <c r="AA15" s="37"/>
    </row>
    <row r="16" spans="1:27" ht="12.75" customHeight="1" x14ac:dyDescent="0.2">
      <c r="A16" s="1"/>
      <c r="B16" s="264" t="s">
        <v>6</v>
      </c>
      <c r="C16" s="187"/>
      <c r="D16" s="47">
        <v>0.8</v>
      </c>
      <c r="E16" s="243">
        <v>0</v>
      </c>
      <c r="F16" s="242">
        <v>0.70699999999999996</v>
      </c>
      <c r="G16" s="216">
        <v>0.66788543570993297</v>
      </c>
      <c r="H16" s="217">
        <v>0.83509999999999995</v>
      </c>
      <c r="I16" s="215"/>
      <c r="J16" s="215"/>
      <c r="K16" s="215"/>
      <c r="L16" s="215"/>
      <c r="M16" s="216"/>
      <c r="N16" s="209">
        <f>IF(N$7=0,0,SUM(LARGE(D16:H16,{1})))</f>
        <v>0.83509999999999995</v>
      </c>
      <c r="O16" s="210">
        <f>IF(O$7=0,0,SUM(LARGE(D16:H16,{2})))</f>
        <v>0.8</v>
      </c>
      <c r="P16" s="211">
        <f>IF(P$7=0,0,SUM(LARGE(D16:H16,{3})))</f>
        <v>0.70699999999999996</v>
      </c>
      <c r="Q16" s="212">
        <f t="shared" si="0"/>
        <v>0</v>
      </c>
      <c r="R16" s="303">
        <f t="shared" si="1"/>
        <v>2.3420999999999998</v>
      </c>
      <c r="S16" s="313">
        <f t="shared" si="2"/>
        <v>9</v>
      </c>
      <c r="T16" s="325">
        <f t="shared" si="3"/>
        <v>2.3420999999999998</v>
      </c>
      <c r="U16" s="326">
        <f t="shared" si="4"/>
        <v>9</v>
      </c>
      <c r="V16" s="315"/>
      <c r="W16" s="52">
        <f t="shared" si="5"/>
        <v>0.58552499999999996</v>
      </c>
      <c r="X16" s="37">
        <f t="shared" si="6"/>
        <v>0.78069999999999995</v>
      </c>
      <c r="Y16" s="37"/>
      <c r="Z16" s="37"/>
      <c r="AA16" s="37"/>
    </row>
    <row r="17" spans="1:30" ht="12.75" customHeight="1" x14ac:dyDescent="0.2">
      <c r="A17" s="1"/>
      <c r="B17" s="264" t="s">
        <v>386</v>
      </c>
      <c r="C17" s="187"/>
      <c r="D17" s="47">
        <v>0.91459999999999997</v>
      </c>
      <c r="E17" s="243">
        <v>0</v>
      </c>
      <c r="F17" s="242">
        <v>0.97</v>
      </c>
      <c r="G17" s="216">
        <v>0.14950233597399959</v>
      </c>
      <c r="H17" s="217">
        <v>0</v>
      </c>
      <c r="I17" s="215"/>
      <c r="J17" s="215"/>
      <c r="K17" s="215"/>
      <c r="L17" s="215"/>
      <c r="M17" s="216"/>
      <c r="N17" s="209">
        <f>IF(N$7=0,0,SUM(LARGE(D17:H17,{1})))</f>
        <v>0.97</v>
      </c>
      <c r="O17" s="210">
        <f>IF(O$7=0,0,SUM(LARGE(D17:H17,{2})))</f>
        <v>0.91459999999999997</v>
      </c>
      <c r="P17" s="211">
        <f>IF(P$7=0,0,SUM(LARGE(D17:H17,{3})))</f>
        <v>0.14950233597399959</v>
      </c>
      <c r="Q17" s="212">
        <f t="shared" si="0"/>
        <v>0</v>
      </c>
      <c r="R17" s="303">
        <f t="shared" si="1"/>
        <v>2.0341023359739996</v>
      </c>
      <c r="S17" s="313">
        <f t="shared" si="2"/>
        <v>10</v>
      </c>
      <c r="T17" s="325">
        <f t="shared" si="3"/>
        <v>2.0341023359739996</v>
      </c>
      <c r="U17" s="326">
        <f t="shared" si="4"/>
        <v>10</v>
      </c>
      <c r="V17" s="315"/>
      <c r="W17" s="52">
        <f t="shared" si="5"/>
        <v>0.5085255839934999</v>
      </c>
      <c r="X17" s="37">
        <f t="shared" si="6"/>
        <v>0.67803411199133323</v>
      </c>
      <c r="Y17" s="37"/>
      <c r="Z17" s="37"/>
      <c r="AA17" s="37"/>
    </row>
    <row r="18" spans="1:30" ht="12.75" customHeight="1" x14ac:dyDescent="0.2">
      <c r="A18" s="1"/>
      <c r="B18" s="264" t="s">
        <v>11</v>
      </c>
      <c r="C18" s="187"/>
      <c r="D18" s="47">
        <v>0.85929999999999995</v>
      </c>
      <c r="E18" s="243">
        <v>0.94379999999999997</v>
      </c>
      <c r="F18" s="242">
        <v>0</v>
      </c>
      <c r="G18" s="216">
        <v>0</v>
      </c>
      <c r="H18" s="217">
        <v>0</v>
      </c>
      <c r="I18" s="215"/>
      <c r="J18" s="216"/>
      <c r="K18" s="215"/>
      <c r="L18" s="216"/>
      <c r="M18" s="216"/>
      <c r="N18" s="209">
        <f>IF(N$7=0,0,SUM(LARGE(D18:H18,{1})))</f>
        <v>0.94379999999999997</v>
      </c>
      <c r="O18" s="210">
        <f>IF(O$7=0,0,SUM(LARGE(D18:H18,{2})))</f>
        <v>0.85929999999999995</v>
      </c>
      <c r="P18" s="211">
        <f>IF(P$7=0,0,SUM(LARGE(D18:H18,{3})))</f>
        <v>0</v>
      </c>
      <c r="Q18" s="212">
        <f t="shared" si="0"/>
        <v>0</v>
      </c>
      <c r="R18" s="303">
        <f t="shared" si="1"/>
        <v>1.8030999999999999</v>
      </c>
      <c r="S18" s="313">
        <f t="shared" si="2"/>
        <v>11</v>
      </c>
      <c r="T18" s="325">
        <f t="shared" si="3"/>
        <v>1.8030999999999999</v>
      </c>
      <c r="U18" s="326">
        <f t="shared" si="4"/>
        <v>11</v>
      </c>
      <c r="V18" s="315"/>
      <c r="W18" s="52">
        <f t="shared" si="5"/>
        <v>0.45077499999999998</v>
      </c>
      <c r="X18" s="37">
        <f t="shared" si="6"/>
        <v>0.60103333333333331</v>
      </c>
      <c r="Y18" s="37"/>
      <c r="Z18" s="37"/>
      <c r="AA18" s="37"/>
    </row>
    <row r="19" spans="1:30" ht="12.75" customHeight="1" x14ac:dyDescent="0.2">
      <c r="A19" s="1"/>
      <c r="B19" s="264" t="s">
        <v>406</v>
      </c>
      <c r="C19" s="187" t="s">
        <v>74</v>
      </c>
      <c r="D19" s="47">
        <v>0.58730000000000004</v>
      </c>
      <c r="E19" s="243">
        <v>0</v>
      </c>
      <c r="F19" s="220">
        <v>0.36559999999999998</v>
      </c>
      <c r="G19" s="216">
        <v>0</v>
      </c>
      <c r="H19" s="217">
        <v>0.6391</v>
      </c>
      <c r="I19" s="215"/>
      <c r="J19" s="216"/>
      <c r="K19" s="216"/>
      <c r="L19" s="216"/>
      <c r="M19" s="216"/>
      <c r="N19" s="209">
        <f>IF(N$7=0,0,SUM(LARGE(D19:H19,{1})))</f>
        <v>0.6391</v>
      </c>
      <c r="O19" s="210">
        <f>IF(O$7=0,0,SUM(LARGE(D19:H19,{2})))</f>
        <v>0.58730000000000004</v>
      </c>
      <c r="P19" s="211">
        <f>IF(P$7=0,0,SUM(LARGE(D19:H19,{3})))</f>
        <v>0.36559999999999998</v>
      </c>
      <c r="Q19" s="212">
        <f t="shared" si="0"/>
        <v>0</v>
      </c>
      <c r="R19" s="303">
        <f t="shared" si="1"/>
        <v>1.5919999999999999</v>
      </c>
      <c r="S19" s="313">
        <f t="shared" si="2"/>
        <v>12</v>
      </c>
      <c r="T19" s="325">
        <f t="shared" si="3"/>
        <v>1.5919999999999999</v>
      </c>
      <c r="U19" s="326">
        <f t="shared" si="4"/>
        <v>12</v>
      </c>
      <c r="V19" s="315"/>
      <c r="X19" s="37"/>
      <c r="Y19" s="37"/>
      <c r="Z19" s="37"/>
      <c r="AA19" s="37"/>
    </row>
    <row r="20" spans="1:30" ht="12.75" customHeight="1" x14ac:dyDescent="0.2">
      <c r="B20" s="266" t="s">
        <v>13</v>
      </c>
      <c r="C20" s="187"/>
      <c r="D20" s="268">
        <v>0</v>
      </c>
      <c r="E20" s="206">
        <v>0.76719999999999999</v>
      </c>
      <c r="F20" s="242">
        <v>0.82130000000000003</v>
      </c>
      <c r="G20" s="216">
        <v>0</v>
      </c>
      <c r="H20" s="217">
        <v>0</v>
      </c>
      <c r="I20" s="215"/>
      <c r="J20" s="216"/>
      <c r="K20" s="216"/>
      <c r="L20" s="216"/>
      <c r="M20" s="216"/>
      <c r="N20" s="209">
        <f>IF(N$7=0,0,SUM(LARGE(D20:H20,{1})))</f>
        <v>0.82130000000000003</v>
      </c>
      <c r="O20" s="210">
        <f>IF(O$7=0,0,SUM(LARGE(D20:H20,{2})))</f>
        <v>0.76719999999999999</v>
      </c>
      <c r="P20" s="211">
        <f>IF(P$7=0,0,SUM(LARGE(D20:H20,{3})))</f>
        <v>0</v>
      </c>
      <c r="Q20" s="212">
        <f t="shared" si="0"/>
        <v>0</v>
      </c>
      <c r="R20" s="303">
        <f t="shared" si="1"/>
        <v>1.5885</v>
      </c>
      <c r="S20" s="313">
        <f t="shared" si="2"/>
        <v>13</v>
      </c>
      <c r="T20" s="325">
        <f t="shared" si="3"/>
        <v>1.5885</v>
      </c>
      <c r="U20" s="326">
        <f t="shared" si="4"/>
        <v>13</v>
      </c>
      <c r="V20" s="315"/>
      <c r="X20" s="37"/>
      <c r="Y20" s="37"/>
      <c r="Z20" s="37"/>
      <c r="AA20" s="37"/>
    </row>
    <row r="21" spans="1:30" ht="12.75" customHeight="1" x14ac:dyDescent="0.2">
      <c r="B21" s="224" t="s">
        <v>407</v>
      </c>
      <c r="C21" s="187" t="s">
        <v>74</v>
      </c>
      <c r="D21" s="268">
        <v>0</v>
      </c>
      <c r="E21" s="216">
        <v>0.39750000000000002</v>
      </c>
      <c r="F21" s="220">
        <v>0.56930000000000003</v>
      </c>
      <c r="G21" s="216">
        <v>0.54641478773105834</v>
      </c>
      <c r="H21" s="217">
        <v>0.35949999999999999</v>
      </c>
      <c r="I21" s="215"/>
      <c r="J21" s="216"/>
      <c r="K21" s="216"/>
      <c r="L21" s="216"/>
      <c r="M21" s="216"/>
      <c r="N21" s="209">
        <f>IF(N$7=0,0,SUM(LARGE(D21:H21,{1})))</f>
        <v>0.56930000000000003</v>
      </c>
      <c r="O21" s="210">
        <f>IF(O$7=0,0,SUM(LARGE(D21:H21,{2})))</f>
        <v>0.54641478773105834</v>
      </c>
      <c r="P21" s="211">
        <f>IF(P$7=0,0,SUM(LARGE(D21:H21,{3})))</f>
        <v>0.39750000000000002</v>
      </c>
      <c r="Q21" s="212">
        <f t="shared" si="0"/>
        <v>0</v>
      </c>
      <c r="R21" s="303">
        <f t="shared" si="1"/>
        <v>1.5132147877310582</v>
      </c>
      <c r="S21" s="313">
        <f t="shared" si="2"/>
        <v>14</v>
      </c>
      <c r="T21" s="325">
        <f t="shared" si="3"/>
        <v>1.5132147877310582</v>
      </c>
      <c r="U21" s="326">
        <f t="shared" si="4"/>
        <v>14</v>
      </c>
      <c r="V21" s="315"/>
      <c r="X21" s="37"/>
      <c r="Y21" s="37"/>
      <c r="Z21" s="37"/>
      <c r="AA21" s="37"/>
    </row>
    <row r="22" spans="1:30" ht="12.75" customHeight="1" x14ac:dyDescent="0.2">
      <c r="A22" s="1"/>
      <c r="B22" s="264" t="s">
        <v>110</v>
      </c>
      <c r="C22" s="187" t="s">
        <v>74</v>
      </c>
      <c r="D22" s="47">
        <v>0.64439999999999997</v>
      </c>
      <c r="E22" s="243">
        <v>0</v>
      </c>
      <c r="F22" s="220">
        <v>0.6784</v>
      </c>
      <c r="G22" s="216">
        <v>0</v>
      </c>
      <c r="H22" s="217">
        <v>0</v>
      </c>
      <c r="I22" s="222"/>
      <c r="J22" s="223"/>
      <c r="K22" s="216"/>
      <c r="L22" s="223"/>
      <c r="M22" s="223"/>
      <c r="N22" s="209">
        <f>IF(N$7=0,0,SUM(LARGE(D22:H22,{1})))</f>
        <v>0.6784</v>
      </c>
      <c r="O22" s="210">
        <f>IF(O$7=0,0,SUM(LARGE(D22:H22,{2})))</f>
        <v>0.64439999999999997</v>
      </c>
      <c r="P22" s="211">
        <f>IF(P$7=0,0,SUM(LARGE(D22:H22,{3})))</f>
        <v>0</v>
      </c>
      <c r="Q22" s="212">
        <f t="shared" si="0"/>
        <v>0</v>
      </c>
      <c r="R22" s="303">
        <f t="shared" si="1"/>
        <v>1.3228</v>
      </c>
      <c r="S22" s="313">
        <f t="shared" si="2"/>
        <v>15</v>
      </c>
      <c r="T22" s="325">
        <f t="shared" si="3"/>
        <v>1.3228</v>
      </c>
      <c r="U22" s="326">
        <f t="shared" si="4"/>
        <v>15</v>
      </c>
      <c r="V22" s="315"/>
      <c r="X22" s="37"/>
      <c r="Y22" s="37"/>
      <c r="Z22" s="37"/>
      <c r="AA22" s="37"/>
    </row>
    <row r="23" spans="1:30" ht="12.75" customHeight="1" x14ac:dyDescent="0.2">
      <c r="A23" s="1"/>
      <c r="B23" s="264" t="s">
        <v>111</v>
      </c>
      <c r="C23" s="187" t="s">
        <v>74</v>
      </c>
      <c r="D23" s="267">
        <v>0.51949999999999996</v>
      </c>
      <c r="E23" s="243">
        <v>0.71870000000000001</v>
      </c>
      <c r="F23" s="220">
        <v>0</v>
      </c>
      <c r="G23" s="216">
        <v>0</v>
      </c>
      <c r="H23" s="217">
        <v>0</v>
      </c>
      <c r="I23" s="222"/>
      <c r="J23" s="223"/>
      <c r="K23" s="216"/>
      <c r="L23" s="223"/>
      <c r="M23" s="223"/>
      <c r="N23" s="209">
        <f>IF(N$7=0,0,SUM(LARGE(D23:H23,{1})))</f>
        <v>0.71870000000000001</v>
      </c>
      <c r="O23" s="210">
        <f>IF(O$7=0,0,SUM(LARGE(D23:H23,{2})))</f>
        <v>0.51949999999999996</v>
      </c>
      <c r="P23" s="211">
        <f>IF(P$7=0,0,SUM(LARGE(D23:H23,{3})))</f>
        <v>0</v>
      </c>
      <c r="Q23" s="212">
        <f t="shared" si="0"/>
        <v>0</v>
      </c>
      <c r="R23" s="303">
        <f t="shared" si="1"/>
        <v>1.2382</v>
      </c>
      <c r="S23" s="313">
        <f t="shared" si="2"/>
        <v>16</v>
      </c>
      <c r="T23" s="325">
        <f t="shared" si="3"/>
        <v>1.2382</v>
      </c>
      <c r="U23" s="326">
        <f t="shared" si="4"/>
        <v>16</v>
      </c>
      <c r="V23" s="315"/>
      <c r="X23" s="37"/>
      <c r="Y23" s="37"/>
      <c r="Z23" s="37"/>
      <c r="AA23" s="37"/>
    </row>
    <row r="24" spans="1:30" x14ac:dyDescent="0.2">
      <c r="B24" s="224" t="s">
        <v>104</v>
      </c>
      <c r="C24" s="187"/>
      <c r="D24" s="265">
        <v>0</v>
      </c>
      <c r="E24" s="216">
        <v>0</v>
      </c>
      <c r="F24" s="220">
        <v>0.8034</v>
      </c>
      <c r="G24" s="207">
        <v>0</v>
      </c>
      <c r="H24" s="217">
        <v>0</v>
      </c>
      <c r="I24" s="222"/>
      <c r="J24" s="223"/>
      <c r="K24" s="216"/>
      <c r="L24" s="223"/>
      <c r="M24" s="223"/>
      <c r="N24" s="209">
        <f>IF(N$7=0,0,SUM(LARGE(D24:H24,{1})))</f>
        <v>0.8034</v>
      </c>
      <c r="O24" s="210">
        <f>IF(O$7=0,0,SUM(LARGE(D24:H24,{2})))</f>
        <v>0</v>
      </c>
      <c r="P24" s="211">
        <f>IF(P$7=0,0,SUM(LARGE(D24:H24,{3})))</f>
        <v>0</v>
      </c>
      <c r="Q24" s="212">
        <f t="shared" si="0"/>
        <v>0</v>
      </c>
      <c r="R24" s="303">
        <f t="shared" si="1"/>
        <v>0.8034</v>
      </c>
      <c r="S24" s="313">
        <f t="shared" si="2"/>
        <v>17</v>
      </c>
      <c r="T24" s="325">
        <f t="shared" si="3"/>
        <v>0.8034</v>
      </c>
      <c r="U24" s="326">
        <f t="shared" si="4"/>
        <v>17</v>
      </c>
      <c r="V24" s="315"/>
      <c r="X24" s="37"/>
      <c r="Y24" s="37"/>
      <c r="Z24" s="37"/>
      <c r="AA24" s="37"/>
    </row>
    <row r="25" spans="1:30" x14ac:dyDescent="0.2">
      <c r="A25" s="1"/>
      <c r="B25" s="224" t="s">
        <v>420</v>
      </c>
      <c r="C25" s="187" t="s">
        <v>74</v>
      </c>
      <c r="D25" s="330">
        <v>0</v>
      </c>
      <c r="E25" s="216">
        <v>0</v>
      </c>
      <c r="F25" s="220">
        <v>0</v>
      </c>
      <c r="G25" s="216">
        <v>0</v>
      </c>
      <c r="H25" s="217">
        <v>0.78790000000000004</v>
      </c>
      <c r="I25" s="222"/>
      <c r="J25" s="223"/>
      <c r="K25" s="216"/>
      <c r="L25" s="223"/>
      <c r="M25" s="223"/>
      <c r="N25" s="209">
        <f>IF(N$7=0,0,SUM(LARGE(D25:H25,{1})))</f>
        <v>0.78790000000000004</v>
      </c>
      <c r="O25" s="210">
        <f>IF(O$7=0,0,SUM(LARGE(D25:H25,{2})))</f>
        <v>0</v>
      </c>
      <c r="P25" s="211">
        <f>IF(P$7=0,0,SUM(LARGE(D25:H25,{3})))</f>
        <v>0</v>
      </c>
      <c r="Q25" s="212">
        <f t="shared" si="0"/>
        <v>0</v>
      </c>
      <c r="R25" s="303">
        <f t="shared" si="1"/>
        <v>0.78790000000000004</v>
      </c>
      <c r="S25" s="313">
        <f t="shared" si="2"/>
        <v>18</v>
      </c>
      <c r="T25" s="325">
        <f t="shared" si="3"/>
        <v>0.78790000000000004</v>
      </c>
      <c r="U25" s="326">
        <f t="shared" si="4"/>
        <v>18</v>
      </c>
      <c r="V25" s="315"/>
      <c r="X25" s="37"/>
      <c r="Y25" s="37"/>
      <c r="Z25" s="37"/>
      <c r="AA25" s="37"/>
    </row>
    <row r="26" spans="1:30" x14ac:dyDescent="0.2">
      <c r="B26" s="224" t="s">
        <v>413</v>
      </c>
      <c r="C26" s="187" t="s">
        <v>74</v>
      </c>
      <c r="D26" s="265">
        <v>0</v>
      </c>
      <c r="E26" s="216">
        <v>0</v>
      </c>
      <c r="F26" s="220">
        <v>0.69510000000000005</v>
      </c>
      <c r="G26" s="216">
        <v>0</v>
      </c>
      <c r="H26" s="217">
        <v>0</v>
      </c>
      <c r="I26" s="222"/>
      <c r="J26" s="223"/>
      <c r="K26" s="216"/>
      <c r="L26" s="223"/>
      <c r="M26" s="223"/>
      <c r="N26" s="209">
        <f>IF(N$7=0,0,SUM(LARGE(D26:H26,{1})))</f>
        <v>0.69510000000000005</v>
      </c>
      <c r="O26" s="210">
        <f>IF(O$7=0,0,SUM(LARGE(D26:H26,{2})))</f>
        <v>0</v>
      </c>
      <c r="P26" s="211">
        <f>IF(P$7=0,0,SUM(LARGE(D26:H26,{3})))</f>
        <v>0</v>
      </c>
      <c r="Q26" s="212">
        <f t="shared" si="0"/>
        <v>0</v>
      </c>
      <c r="R26" s="303">
        <f t="shared" si="1"/>
        <v>0.69510000000000005</v>
      </c>
      <c r="S26" s="313">
        <f t="shared" si="2"/>
        <v>19</v>
      </c>
      <c r="T26" s="325">
        <f t="shared" si="3"/>
        <v>0.69510000000000005</v>
      </c>
      <c r="U26" s="326">
        <f t="shared" si="4"/>
        <v>19</v>
      </c>
      <c r="V26" s="315"/>
      <c r="X26" s="37"/>
      <c r="Y26" s="37"/>
      <c r="Z26" s="37"/>
      <c r="AA26" s="37"/>
    </row>
    <row r="27" spans="1:30" x14ac:dyDescent="0.2">
      <c r="B27" s="224" t="s">
        <v>82</v>
      </c>
      <c r="C27" s="187" t="s">
        <v>74</v>
      </c>
      <c r="D27" s="265">
        <v>0</v>
      </c>
      <c r="E27" s="216">
        <v>0</v>
      </c>
      <c r="F27" s="220">
        <v>0.58799999999999997</v>
      </c>
      <c r="G27" s="216">
        <v>0</v>
      </c>
      <c r="H27" s="217">
        <v>0</v>
      </c>
      <c r="I27" s="222"/>
      <c r="J27" s="223"/>
      <c r="K27" s="223"/>
      <c r="L27" s="223"/>
      <c r="M27" s="223"/>
      <c r="N27" s="209">
        <f>IF(N$7=0,0,SUM(LARGE(D27:H27,{1})))</f>
        <v>0.58799999999999997</v>
      </c>
      <c r="O27" s="210">
        <f>IF(O$7=0,0,SUM(LARGE(D27:H27,{2})))</f>
        <v>0</v>
      </c>
      <c r="P27" s="211">
        <f>IF(P$7=0,0,SUM(LARGE(D27:H27,{3})))</f>
        <v>0</v>
      </c>
      <c r="Q27" s="212">
        <f t="shared" si="0"/>
        <v>0</v>
      </c>
      <c r="R27" s="303">
        <f t="shared" si="1"/>
        <v>0.58799999999999997</v>
      </c>
      <c r="S27" s="313">
        <f t="shared" si="2"/>
        <v>20</v>
      </c>
      <c r="T27" s="325">
        <f t="shared" si="3"/>
        <v>0.58799999999999997</v>
      </c>
      <c r="U27" s="326">
        <f t="shared" si="4"/>
        <v>20</v>
      </c>
      <c r="V27" s="315"/>
      <c r="X27" s="37"/>
      <c r="Y27" s="37"/>
      <c r="Z27" s="37"/>
      <c r="AA27" s="37"/>
    </row>
    <row r="28" spans="1:30" x14ac:dyDescent="0.2">
      <c r="A28" s="1"/>
      <c r="B28" s="224" t="s">
        <v>414</v>
      </c>
      <c r="C28" s="187" t="s">
        <v>74</v>
      </c>
      <c r="D28" s="265">
        <v>0</v>
      </c>
      <c r="E28" s="216">
        <v>0</v>
      </c>
      <c r="F28" s="220">
        <v>0.54</v>
      </c>
      <c r="G28" s="216">
        <v>0</v>
      </c>
      <c r="H28" s="217">
        <v>0</v>
      </c>
      <c r="I28" s="222"/>
      <c r="J28" s="223"/>
      <c r="K28" s="216"/>
      <c r="L28" s="223"/>
      <c r="M28" s="223"/>
      <c r="N28" s="209">
        <f>IF(N$7=0,0,SUM(LARGE(D28:H28,{1})))</f>
        <v>0.54</v>
      </c>
      <c r="O28" s="210">
        <f>IF(O$7=0,0,SUM(LARGE(D28:H28,{2})))</f>
        <v>0</v>
      </c>
      <c r="P28" s="211">
        <f>IF(P$7=0,0,SUM(LARGE(D28:H28,{3})))</f>
        <v>0</v>
      </c>
      <c r="Q28" s="212">
        <f t="shared" si="0"/>
        <v>0</v>
      </c>
      <c r="R28" s="303">
        <f t="shared" si="1"/>
        <v>0.54</v>
      </c>
      <c r="S28" s="313">
        <f t="shared" si="2"/>
        <v>21</v>
      </c>
      <c r="T28" s="325">
        <f t="shared" si="3"/>
        <v>0.54</v>
      </c>
      <c r="U28" s="326">
        <f t="shared" si="4"/>
        <v>21</v>
      </c>
      <c r="V28" s="315"/>
      <c r="Z28" s="37"/>
    </row>
    <row r="29" spans="1:30" x14ac:dyDescent="0.2">
      <c r="A29" s="1"/>
      <c r="B29" s="224" t="s">
        <v>415</v>
      </c>
      <c r="C29" s="187" t="s">
        <v>74</v>
      </c>
      <c r="D29" s="265">
        <v>0</v>
      </c>
      <c r="E29" s="216">
        <v>0</v>
      </c>
      <c r="F29" s="220">
        <v>0.38700000000000001</v>
      </c>
      <c r="G29" s="216">
        <v>0</v>
      </c>
      <c r="H29" s="217">
        <v>0</v>
      </c>
      <c r="I29" s="222"/>
      <c r="J29" s="223"/>
      <c r="K29" s="216"/>
      <c r="L29" s="223"/>
      <c r="M29" s="223"/>
      <c r="N29" s="209">
        <f>IF(N$7=0,0,SUM(LARGE(D29:H29,{1})))</f>
        <v>0.38700000000000001</v>
      </c>
      <c r="O29" s="210">
        <f>IF(O$7=0,0,SUM(LARGE(D29:H29,{2})))</f>
        <v>0</v>
      </c>
      <c r="P29" s="211">
        <f>IF(P$7=0,0,SUM(LARGE(D29:H29,{3})))</f>
        <v>0</v>
      </c>
      <c r="Q29" s="212">
        <f t="shared" si="0"/>
        <v>0</v>
      </c>
      <c r="R29" s="303">
        <f t="shared" si="1"/>
        <v>0.38700000000000001</v>
      </c>
      <c r="S29" s="313">
        <f t="shared" si="2"/>
        <v>22</v>
      </c>
      <c r="T29" s="325">
        <f t="shared" si="3"/>
        <v>0.38700000000000001</v>
      </c>
      <c r="U29" s="326">
        <f t="shared" si="4"/>
        <v>22</v>
      </c>
      <c r="V29" s="315"/>
    </row>
    <row r="30" spans="1:30" x14ac:dyDescent="0.2">
      <c r="A30" s="1"/>
      <c r="B30" s="264" t="s">
        <v>403</v>
      </c>
      <c r="C30" s="187" t="s">
        <v>74</v>
      </c>
      <c r="D30" s="267">
        <v>0.31609999999999999</v>
      </c>
      <c r="E30" s="243">
        <v>0</v>
      </c>
      <c r="F30" s="242">
        <v>0</v>
      </c>
      <c r="G30" s="216">
        <v>0</v>
      </c>
      <c r="H30" s="217">
        <v>0</v>
      </c>
      <c r="I30" s="222"/>
      <c r="J30" s="223"/>
      <c r="K30" s="223"/>
      <c r="L30" s="223"/>
      <c r="M30" s="223"/>
      <c r="N30" s="209">
        <f>IF(N$7=0,0,SUM(LARGE(D30:H30,{1})))</f>
        <v>0.31609999999999999</v>
      </c>
      <c r="O30" s="210">
        <f>IF(O$7=0,0,SUM(LARGE(D30:H30,{2})))</f>
        <v>0</v>
      </c>
      <c r="P30" s="211">
        <f>IF(P$7=0,0,SUM(LARGE(D30:H30,{3})))</f>
        <v>0</v>
      </c>
      <c r="Q30" s="212">
        <f t="shared" si="0"/>
        <v>0</v>
      </c>
      <c r="R30" s="303">
        <f t="shared" si="1"/>
        <v>0.31609999999999999</v>
      </c>
      <c r="S30" s="313">
        <f t="shared" si="2"/>
        <v>23</v>
      </c>
      <c r="T30" s="325">
        <f t="shared" si="3"/>
        <v>0.31609999999999999</v>
      </c>
      <c r="U30" s="326">
        <f t="shared" si="4"/>
        <v>23</v>
      </c>
      <c r="V30" s="315"/>
    </row>
    <row r="31" spans="1:30" ht="13.5" thickBot="1" x14ac:dyDescent="0.25">
      <c r="B31" s="329" t="s">
        <v>405</v>
      </c>
      <c r="C31" s="231" t="s">
        <v>74</v>
      </c>
      <c r="D31" s="331">
        <v>0.25729999999999997</v>
      </c>
      <c r="E31" s="233">
        <v>0</v>
      </c>
      <c r="F31" s="234">
        <v>0</v>
      </c>
      <c r="G31" s="233">
        <v>0</v>
      </c>
      <c r="H31" s="235">
        <v>0</v>
      </c>
      <c r="I31" s="232"/>
      <c r="J31" s="233"/>
      <c r="K31" s="233"/>
      <c r="L31" s="233"/>
      <c r="M31" s="233"/>
      <c r="N31" s="289">
        <f>IF(N$7=0,0,SUM(LARGE(D31:H31,{1})))</f>
        <v>0.25729999999999997</v>
      </c>
      <c r="O31" s="290">
        <f>IF(O$7=0,0,SUM(LARGE(D31:H31,{2})))</f>
        <v>0</v>
      </c>
      <c r="P31" s="291">
        <f>IF(P$7=0,0,SUM(LARGE(D31:H31,{3})))</f>
        <v>0</v>
      </c>
      <c r="Q31" s="292">
        <f t="shared" si="0"/>
        <v>0</v>
      </c>
      <c r="R31" s="304">
        <f t="shared" si="1"/>
        <v>0.25729999999999997</v>
      </c>
      <c r="S31" s="314">
        <f t="shared" si="2"/>
        <v>24</v>
      </c>
      <c r="T31" s="327">
        <f t="shared" si="3"/>
        <v>0.25729999999999997</v>
      </c>
      <c r="U31" s="328">
        <f t="shared" si="4"/>
        <v>24</v>
      </c>
      <c r="V31" s="315"/>
    </row>
    <row r="32" spans="1:30" x14ac:dyDescent="0.2">
      <c r="A32" s="1"/>
      <c r="N32" s="101"/>
      <c r="O32" s="101"/>
      <c r="P32" s="101"/>
      <c r="Q32" s="138"/>
      <c r="R32" s="130"/>
      <c r="S32" s="123"/>
      <c r="T32" s="123"/>
      <c r="U32" s="123"/>
      <c r="V32" s="316"/>
      <c r="W32" s="101"/>
      <c r="X32" s="102"/>
      <c r="Y32" s="101"/>
      <c r="Z32" s="101"/>
      <c r="AA32" s="101"/>
      <c r="AB32" s="101"/>
      <c r="AC32" s="101"/>
      <c r="AD32" s="101"/>
    </row>
    <row r="33" spans="1:30" x14ac:dyDescent="0.2">
      <c r="A33" s="1"/>
      <c r="B33" s="1" t="s">
        <v>411</v>
      </c>
      <c r="C33" s="1"/>
      <c r="E33" s="1"/>
      <c r="F33" s="1"/>
      <c r="G33" s="1"/>
      <c r="H33" s="1"/>
      <c r="I33" s="1"/>
      <c r="J33" s="1"/>
      <c r="K33" s="1"/>
      <c r="L33" s="1"/>
      <c r="M33" s="1"/>
      <c r="N33" s="101"/>
      <c r="O33" s="101"/>
      <c r="P33" s="101"/>
      <c r="Q33" s="138"/>
      <c r="R33" s="130"/>
      <c r="S33" s="123"/>
      <c r="T33" s="106"/>
      <c r="U33" s="106"/>
      <c r="V33" s="101"/>
      <c r="W33" s="101"/>
      <c r="X33" s="102"/>
      <c r="Y33" s="103"/>
      <c r="Z33" s="101"/>
      <c r="AA33" s="101"/>
      <c r="AB33" s="101"/>
      <c r="AC33" s="101"/>
      <c r="AD33" s="101"/>
    </row>
    <row r="34" spans="1:30" ht="13.5" thickBot="1" x14ac:dyDescent="0.25">
      <c r="A34" s="1"/>
      <c r="M34" s="1"/>
      <c r="N34" s="101"/>
      <c r="O34" s="101"/>
      <c r="P34" s="101"/>
      <c r="Q34" s="138"/>
      <c r="R34" s="130"/>
      <c r="S34" s="123"/>
      <c r="T34" s="106"/>
      <c r="U34" s="106"/>
      <c r="V34" s="101"/>
      <c r="W34" s="101"/>
      <c r="X34" s="102"/>
      <c r="Y34" s="103"/>
      <c r="Z34" s="101"/>
      <c r="AA34" s="101"/>
      <c r="AB34" s="101"/>
      <c r="AC34" s="101"/>
      <c r="AD34" s="101"/>
    </row>
    <row r="35" spans="1:30" s="105" customFormat="1" x14ac:dyDescent="0.2">
      <c r="A35" s="104"/>
      <c r="B35" s="6" t="s">
        <v>384</v>
      </c>
      <c r="C35" s="8"/>
      <c r="D35" s="146"/>
      <c r="E35" s="7"/>
      <c r="F35" s="7"/>
      <c r="G35" s="7"/>
      <c r="H35" s="7"/>
      <c r="I35" s="142"/>
      <c r="J35" s="126"/>
      <c r="K35"/>
      <c r="L35"/>
      <c r="M35" s="101"/>
      <c r="Q35" s="139"/>
      <c r="R35" s="131"/>
      <c r="S35" s="124"/>
      <c r="T35" s="104"/>
      <c r="U35" s="104"/>
    </row>
    <row r="36" spans="1:30" s="105" customFormat="1" x14ac:dyDescent="0.2">
      <c r="A36" s="104"/>
      <c r="B36" s="9" t="s">
        <v>1</v>
      </c>
      <c r="C36" s="10"/>
      <c r="D36" s="147" t="str">
        <f t="shared" ref="D36:G37" si="7">D6</f>
        <v>Bording</v>
      </c>
      <c r="E36" s="147" t="str">
        <f t="shared" si="7"/>
        <v>Odense</v>
      </c>
      <c r="F36" s="147" t="str">
        <f t="shared" si="7"/>
        <v>Esbjerg</v>
      </c>
      <c r="G36" s="147" t="str">
        <f t="shared" si="7"/>
        <v>SwingingDK</v>
      </c>
      <c r="H36" s="147" t="s">
        <v>49</v>
      </c>
      <c r="I36" s="162" t="s">
        <v>42</v>
      </c>
      <c r="J36" s="127" t="s">
        <v>15</v>
      </c>
      <c r="K36"/>
      <c r="L36"/>
      <c r="M36" s="101"/>
      <c r="Q36" s="139"/>
      <c r="R36" s="131"/>
      <c r="S36" s="124"/>
      <c r="T36" s="104"/>
      <c r="U36" s="104"/>
    </row>
    <row r="37" spans="1:30" ht="13.5" thickBot="1" x14ac:dyDescent="0.25">
      <c r="A37" s="1"/>
      <c r="B37" s="22"/>
      <c r="C37" s="149"/>
      <c r="D37" s="148" t="str">
        <f t="shared" si="7"/>
        <v>29. Marts</v>
      </c>
      <c r="E37" s="148" t="str">
        <f t="shared" si="7"/>
        <v>26. April</v>
      </c>
      <c r="F37" s="148" t="str">
        <f t="shared" si="7"/>
        <v>14. Juni</v>
      </c>
      <c r="G37" s="148" t="str">
        <f t="shared" si="7"/>
        <v>9-10. Aug</v>
      </c>
      <c r="H37" s="35" t="s">
        <v>382</v>
      </c>
      <c r="I37" s="163"/>
      <c r="J37" s="128"/>
      <c r="M37" s="101"/>
      <c r="N37" s="101"/>
      <c r="O37" s="101"/>
      <c r="P37" s="101"/>
      <c r="Q37" s="138"/>
      <c r="R37" s="130"/>
      <c r="S37" s="123"/>
      <c r="T37" s="106"/>
      <c r="U37" s="106"/>
      <c r="V37" s="101"/>
      <c r="W37" s="101"/>
      <c r="X37" s="102"/>
      <c r="Y37" s="103"/>
      <c r="Z37" s="101"/>
      <c r="AA37" s="101"/>
      <c r="AB37" s="101"/>
      <c r="AC37" s="101"/>
      <c r="AD37" s="101"/>
    </row>
    <row r="38" spans="1:30" x14ac:dyDescent="0.2">
      <c r="A38" s="124"/>
      <c r="B38" s="30" t="str">
        <f>IF($C$12="s",B$12,"")</f>
        <v>Karsten K Jeppesen</v>
      </c>
      <c r="C38" s="151" t="str">
        <f>IF($C$12="s",C$12,"")</f>
        <v>s</v>
      </c>
      <c r="D38" s="30">
        <f>IF($C$12="s",D$12,0)</f>
        <v>0.87409999999999999</v>
      </c>
      <c r="E38" s="31">
        <f>IF($C$12="s",E$12,0)</f>
        <v>0.88900000000000001</v>
      </c>
      <c r="F38" s="31">
        <f>IF($C$12="s",F$12,0)</f>
        <v>0.88190000000000002</v>
      </c>
      <c r="G38" s="31">
        <f>IF($C$12="s",G$12,0)</f>
        <v>1</v>
      </c>
      <c r="H38" s="51">
        <f>IF($C$12="s",H$12,0)</f>
        <v>0</v>
      </c>
      <c r="I38" s="295">
        <f>SUM(LARGE(D38:H38,{1}))</f>
        <v>1</v>
      </c>
      <c r="J38" s="272">
        <f t="shared" ref="J38:J61" si="8">RANK(I38,$I$38:$I$61)</f>
        <v>1</v>
      </c>
      <c r="M38" s="105"/>
      <c r="N38" s="101"/>
      <c r="O38" s="101"/>
      <c r="P38" s="101"/>
      <c r="Q38" s="138"/>
      <c r="R38" s="130"/>
      <c r="S38" s="123"/>
      <c r="T38" s="101"/>
      <c r="U38" s="101"/>
      <c r="V38" s="101"/>
      <c r="W38" s="101"/>
      <c r="X38" s="102"/>
      <c r="Y38" s="103"/>
      <c r="Z38" s="101"/>
      <c r="AA38" s="101"/>
      <c r="AB38" s="101"/>
      <c r="AC38" s="101"/>
      <c r="AD38" s="101"/>
    </row>
    <row r="39" spans="1:30" s="105" customFormat="1" x14ac:dyDescent="0.2">
      <c r="A39" s="124"/>
      <c r="B39" s="28" t="str">
        <f>IF($C$25="s",B$25,"")</f>
        <v>Peter Brüel</v>
      </c>
      <c r="C39" s="152" t="str">
        <f>IF($C$25="s",C$25,"")</f>
        <v>s</v>
      </c>
      <c r="D39" s="28">
        <f>IF($C$25="s",D$25,0)</f>
        <v>0</v>
      </c>
      <c r="E39" s="29">
        <f>IF($C$25="s",E$25,0)</f>
        <v>0</v>
      </c>
      <c r="F39" s="29">
        <f>IF($C$25="s",F$25,0)</f>
        <v>0</v>
      </c>
      <c r="G39" s="29">
        <f>IF($C$25="s",G$25,0)</f>
        <v>0</v>
      </c>
      <c r="H39" s="38">
        <f>IF($C$25="s",H$25,0)</f>
        <v>0.78790000000000004</v>
      </c>
      <c r="I39" s="296">
        <f>SUM(LARGE(D39:H39,{1}))</f>
        <v>0.78790000000000004</v>
      </c>
      <c r="J39" s="273">
        <f t="shared" si="8"/>
        <v>2</v>
      </c>
      <c r="K39" s="54"/>
      <c r="L39" s="54"/>
      <c r="M39"/>
      <c r="N39"/>
      <c r="O39"/>
      <c r="P39"/>
      <c r="Q39" s="133"/>
      <c r="R39" s="125"/>
      <c r="S39" s="26"/>
      <c r="T39" s="1"/>
      <c r="U39" s="1"/>
      <c r="V39"/>
      <c r="W39" s="52"/>
      <c r="X39"/>
      <c r="Y39"/>
      <c r="Z39"/>
      <c r="AA39"/>
      <c r="AB39"/>
      <c r="AC39"/>
      <c r="AD39"/>
    </row>
    <row r="40" spans="1:30" s="105" customFormat="1" x14ac:dyDescent="0.2">
      <c r="A40" s="104"/>
      <c r="B40" s="28" t="str">
        <f>IF($C$23="s",B$23,"")</f>
        <v>Henrik Behrens</v>
      </c>
      <c r="C40" s="152" t="str">
        <f>IF($C$23="s",C$23,"")</f>
        <v>s</v>
      </c>
      <c r="D40" s="28">
        <f>IF($C$23="s",D$23,0)</f>
        <v>0.51949999999999996</v>
      </c>
      <c r="E40" s="29">
        <f>IF($C$23="s",E$23,0)</f>
        <v>0.71870000000000001</v>
      </c>
      <c r="F40" s="29">
        <f>IF($C$23="s",F$23,0)</f>
        <v>0</v>
      </c>
      <c r="G40" s="29">
        <f>IF($C$23="s",G$23,0)</f>
        <v>0</v>
      </c>
      <c r="H40" s="38">
        <f>IF($C$23="s",H$23,0)</f>
        <v>0</v>
      </c>
      <c r="I40" s="296">
        <f>SUM(LARGE(D40:H40,{1}))</f>
        <v>0.71870000000000001</v>
      </c>
      <c r="J40" s="273">
        <f t="shared" si="8"/>
        <v>3</v>
      </c>
      <c r="K40" s="54"/>
      <c r="L40" s="54"/>
      <c r="M40"/>
      <c r="Q40" s="139"/>
      <c r="R40" s="131"/>
      <c r="S40" s="124"/>
    </row>
    <row r="41" spans="1:30" s="105" customFormat="1" x14ac:dyDescent="0.2">
      <c r="A41" s="124"/>
      <c r="B41" s="28" t="str">
        <f>IF($C$26="s",B$26,"")</f>
        <v>Michael Stauning</v>
      </c>
      <c r="C41" s="152" t="str">
        <f>IF($C$26="s",C$26,"")</f>
        <v>s</v>
      </c>
      <c r="D41" s="28">
        <f>IF($C$26="s",D$26,0)</f>
        <v>0</v>
      </c>
      <c r="E41" s="29">
        <f>IF($C$26="s",E$26,0)</f>
        <v>0</v>
      </c>
      <c r="F41" s="29">
        <f>IF($C$26="s",F$26,0)</f>
        <v>0.69510000000000005</v>
      </c>
      <c r="G41" s="29">
        <f>IF($C$26="s",G$26,0)</f>
        <v>0</v>
      </c>
      <c r="H41" s="38">
        <f>IF($C$26="s",H$26,0)</f>
        <v>0</v>
      </c>
      <c r="I41" s="296">
        <f>SUM(LARGE(D41:H41,{1}))</f>
        <v>0.69510000000000005</v>
      </c>
      <c r="J41" s="273">
        <f t="shared" si="8"/>
        <v>4</v>
      </c>
      <c r="K41" s="54"/>
      <c r="L41" s="54"/>
      <c r="M41"/>
      <c r="N41"/>
      <c r="O41"/>
      <c r="P41"/>
      <c r="Q41" s="133"/>
      <c r="R41" s="125"/>
      <c r="S41" s="26"/>
      <c r="T41"/>
      <c r="U41"/>
      <c r="V41"/>
      <c r="W41" s="52"/>
      <c r="X41"/>
      <c r="Y41"/>
      <c r="Z41"/>
      <c r="AA41"/>
      <c r="AB41"/>
      <c r="AC41"/>
      <c r="AD41"/>
    </row>
    <row r="42" spans="1:30" x14ac:dyDescent="0.2">
      <c r="B42" s="28" t="str">
        <f>IF($C$22="s",B$22,"")</f>
        <v>Michael Anderson</v>
      </c>
      <c r="C42" s="152" t="str">
        <f>IF($C$22="s",C$22,"")</f>
        <v>s</v>
      </c>
      <c r="D42" s="28">
        <f>IF($C$22="s",D$22,0)</f>
        <v>0.64439999999999997</v>
      </c>
      <c r="E42" s="29">
        <f>IF($C$22="s",E$22,0)</f>
        <v>0</v>
      </c>
      <c r="F42" s="29">
        <f>IF($C$22="s",F$22,0)</f>
        <v>0.6784</v>
      </c>
      <c r="G42" s="29">
        <f>IF($C$22="s",G$22,0)</f>
        <v>0</v>
      </c>
      <c r="H42" s="38">
        <f>IF($C$22="s",H$22,0)</f>
        <v>0</v>
      </c>
      <c r="I42" s="296">
        <f>SUM(LARGE(D42:H42,{1}))</f>
        <v>0.6784</v>
      </c>
      <c r="J42" s="273">
        <f t="shared" si="8"/>
        <v>5</v>
      </c>
      <c r="K42" s="54"/>
      <c r="L42" s="54"/>
      <c r="M42" s="101"/>
      <c r="T42" s="1"/>
      <c r="U42" s="1"/>
    </row>
    <row r="43" spans="1:30" x14ac:dyDescent="0.2">
      <c r="A43" s="124"/>
      <c r="B43" s="28" t="str">
        <f>IF($C$19="s",B$19,"")</f>
        <v>Thomas Valbo</v>
      </c>
      <c r="C43" s="152" t="str">
        <f>IF($C$19="s",C$19,"")</f>
        <v>s</v>
      </c>
      <c r="D43" s="28">
        <f>IF($C$19="s",D$19,0)</f>
        <v>0.58730000000000004</v>
      </c>
      <c r="E43" s="29">
        <f>IF($C$19="s",E$19,0)</f>
        <v>0</v>
      </c>
      <c r="F43" s="29">
        <f>IF($C$19="s",F$19,0)</f>
        <v>0.36559999999999998</v>
      </c>
      <c r="G43" s="29">
        <f>IF($C$19="s",G$19,0)</f>
        <v>0</v>
      </c>
      <c r="H43" s="38">
        <f>IF($C$19="s",H$19,0)</f>
        <v>0.6391</v>
      </c>
      <c r="I43" s="296">
        <f>SUM(LARGE(D43:H43,{1}))</f>
        <v>0.6391</v>
      </c>
      <c r="J43" s="273">
        <f t="shared" si="8"/>
        <v>6</v>
      </c>
      <c r="N43" s="105"/>
      <c r="O43" s="105"/>
      <c r="P43" s="105"/>
      <c r="Q43" s="139"/>
      <c r="R43" s="131"/>
      <c r="S43" s="124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1:30" s="105" customFormat="1" x14ac:dyDescent="0.2">
      <c r="A44" s="124"/>
      <c r="B44" s="28" t="str">
        <f>IF($C$27="s",B$27,"")</f>
        <v>André Bertelsen</v>
      </c>
      <c r="C44" s="152" t="str">
        <f>IF($C$27="s",C$27,"")</f>
        <v>s</v>
      </c>
      <c r="D44" s="28">
        <f>IF($C$27="s",D$27,0)</f>
        <v>0</v>
      </c>
      <c r="E44" s="29">
        <f>IF($C$27="s",E$27,0)</f>
        <v>0</v>
      </c>
      <c r="F44" s="29">
        <f>IF($C$27="s",F$27,0)</f>
        <v>0.58799999999999997</v>
      </c>
      <c r="G44" s="29">
        <f>IF($C$27="s",G$27,0)</f>
        <v>0</v>
      </c>
      <c r="H44" s="38">
        <f>IF($C$27="s",H$27,0)</f>
        <v>0</v>
      </c>
      <c r="I44" s="296">
        <f>SUM(LARGE(D44:H44,{1}))</f>
        <v>0.58799999999999997</v>
      </c>
      <c r="J44" s="273">
        <f t="shared" si="8"/>
        <v>7</v>
      </c>
      <c r="K44" s="54"/>
      <c r="L44" s="54"/>
      <c r="M44"/>
      <c r="N44"/>
      <c r="O44"/>
      <c r="P44"/>
      <c r="Q44" s="133"/>
      <c r="R44" s="125"/>
      <c r="S44" s="26"/>
      <c r="T44"/>
      <c r="U44"/>
      <c r="V44"/>
      <c r="W44" s="52"/>
      <c r="X44"/>
      <c r="Y44"/>
      <c r="Z44"/>
      <c r="AA44"/>
      <c r="AB44"/>
      <c r="AC44"/>
      <c r="AD44"/>
    </row>
    <row r="45" spans="1:30" s="105" customFormat="1" x14ac:dyDescent="0.2">
      <c r="A45"/>
      <c r="B45" s="28" t="str">
        <f>IF($C$21="s",B$21,"")</f>
        <v>Rasmus Kempf</v>
      </c>
      <c r="C45" s="152" t="str">
        <f>IF($C$21="s",C$21,"")</f>
        <v>s</v>
      </c>
      <c r="D45" s="28">
        <f>IF($C$21="s",D$21,0)</f>
        <v>0</v>
      </c>
      <c r="E45" s="29">
        <f>IF($C$21="s",E$21,0)</f>
        <v>0.39750000000000002</v>
      </c>
      <c r="F45" s="29">
        <f>IF($C$21="s",F$21,0)</f>
        <v>0.56930000000000003</v>
      </c>
      <c r="G45" s="29">
        <f>IF($C$21="s",G$21,0)</f>
        <v>0.54641478773105834</v>
      </c>
      <c r="H45" s="38">
        <f>IF($C$21="s",H$21,0)</f>
        <v>0.35949999999999999</v>
      </c>
      <c r="I45" s="296">
        <f>SUM(LARGE(D45:H45,{1}))</f>
        <v>0.56930000000000003</v>
      </c>
      <c r="J45" s="273">
        <f t="shared" si="8"/>
        <v>8</v>
      </c>
      <c r="K45"/>
      <c r="L45"/>
      <c r="M45"/>
      <c r="N45"/>
      <c r="O45"/>
      <c r="P45"/>
      <c r="Q45" s="133"/>
      <c r="R45" s="125"/>
      <c r="S45" s="26"/>
      <c r="T45" s="1"/>
      <c r="U45" s="1"/>
      <c r="V45"/>
      <c r="W45" s="52"/>
      <c r="X45"/>
      <c r="Y45"/>
      <c r="Z45"/>
      <c r="AA45"/>
      <c r="AB45"/>
      <c r="AC45"/>
      <c r="AD45"/>
    </row>
    <row r="46" spans="1:30" s="105" customFormat="1" x14ac:dyDescent="0.2">
      <c r="A46" s="124"/>
      <c r="B46" s="28" t="str">
        <f>IF($C$28="s",B$28,"")</f>
        <v xml:space="preserve">Søren ?? </v>
      </c>
      <c r="C46" s="152" t="str">
        <f>IF($C$28="s",C$28,"")</f>
        <v>s</v>
      </c>
      <c r="D46" s="28">
        <f>IF($C$28="s",D$28,0)</f>
        <v>0</v>
      </c>
      <c r="E46" s="29">
        <f>IF($C$28="s",E$28,0)</f>
        <v>0</v>
      </c>
      <c r="F46" s="29">
        <f>IF($C$28="s",F$28,0)</f>
        <v>0.54</v>
      </c>
      <c r="G46" s="29">
        <f>IF($C$28="s",G$28,0)</f>
        <v>0</v>
      </c>
      <c r="H46" s="38">
        <f>IF($C$28="s",H$28,0)</f>
        <v>0</v>
      </c>
      <c r="I46" s="296">
        <f>SUM(LARGE(D46:H46,{1}))</f>
        <v>0.54</v>
      </c>
      <c r="J46" s="273">
        <f t="shared" si="8"/>
        <v>9</v>
      </c>
      <c r="K46"/>
      <c r="L46"/>
      <c r="M46"/>
      <c r="N46"/>
      <c r="O46"/>
      <c r="P46"/>
      <c r="Q46" s="133"/>
      <c r="R46" s="125"/>
      <c r="S46" s="26"/>
      <c r="T46"/>
      <c r="U46"/>
      <c r="V46"/>
      <c r="W46" s="52"/>
      <c r="X46"/>
      <c r="Y46"/>
      <c r="Z46"/>
      <c r="AA46"/>
      <c r="AB46"/>
      <c r="AC46"/>
      <c r="AD46"/>
    </row>
    <row r="47" spans="1:30" s="105" customFormat="1" x14ac:dyDescent="0.2">
      <c r="A47" s="124"/>
      <c r="B47" s="28" t="str">
        <f>IF($C$29="s",B$29,"")</f>
        <v>Jakob Ø</v>
      </c>
      <c r="C47" s="152" t="str">
        <f>IF($C$29="s",C$29,"")</f>
        <v>s</v>
      </c>
      <c r="D47" s="28">
        <f>IF($C$29="s",D$29,0)</f>
        <v>0</v>
      </c>
      <c r="E47" s="29">
        <f>IF($C$29="s",E$29,0)</f>
        <v>0</v>
      </c>
      <c r="F47" s="29">
        <f>IF($C$29="s",F$29,0)</f>
        <v>0.38700000000000001</v>
      </c>
      <c r="G47" s="29">
        <f>IF($C$29="s",G$29,0)</f>
        <v>0</v>
      </c>
      <c r="H47" s="38">
        <f>IF($C$29="s",H$29,0)</f>
        <v>0</v>
      </c>
      <c r="I47" s="296">
        <f>SUM(LARGE(D47:H47,{1}))</f>
        <v>0.38700000000000001</v>
      </c>
      <c r="J47" s="273">
        <f t="shared" si="8"/>
        <v>10</v>
      </c>
      <c r="K47" s="54"/>
      <c r="L47" s="54"/>
      <c r="M47"/>
      <c r="N47"/>
      <c r="O47" s="53"/>
      <c r="P47"/>
      <c r="Q47" s="140"/>
      <c r="R47" s="129"/>
      <c r="S47" s="26"/>
      <c r="T47" s="1"/>
      <c r="U47"/>
      <c r="V47"/>
      <c r="W47" s="52"/>
      <c r="X47"/>
      <c r="Y47"/>
      <c r="Z47"/>
      <c r="AA47"/>
      <c r="AB47"/>
      <c r="AC47"/>
      <c r="AD47"/>
    </row>
    <row r="48" spans="1:30" x14ac:dyDescent="0.2">
      <c r="A48" s="124"/>
      <c r="B48" s="28" t="str">
        <f>IF($C$30="s",B$30,"")</f>
        <v>Peter Christensen</v>
      </c>
      <c r="C48" s="152" t="str">
        <f>IF($C$30="s",C$30,"")</f>
        <v>s</v>
      </c>
      <c r="D48" s="28">
        <f>IF($C$30="s",D$30,0)</f>
        <v>0.31609999999999999</v>
      </c>
      <c r="E48" s="29">
        <f>IF($C$30="s",E$30,0)</f>
        <v>0</v>
      </c>
      <c r="F48" s="29">
        <f>IF($C$30="s",F$30,0)</f>
        <v>0</v>
      </c>
      <c r="G48" s="29">
        <f>IF($C$30="s",G$30,0)</f>
        <v>0</v>
      </c>
      <c r="H48" s="38">
        <f>IF($C$30="s",H$30,0)</f>
        <v>0</v>
      </c>
      <c r="I48" s="296">
        <f>SUM(LARGE(D48:H48,{1}))</f>
        <v>0.31609999999999999</v>
      </c>
      <c r="J48" s="273">
        <f t="shared" si="8"/>
        <v>11</v>
      </c>
      <c r="K48" s="54"/>
      <c r="L48" s="54"/>
    </row>
    <row r="49" spans="1:30" x14ac:dyDescent="0.2">
      <c r="A49" s="124"/>
      <c r="B49" s="28" t="str">
        <f>IF($C$31="s",B$31,"")</f>
        <v>John Henriksen</v>
      </c>
      <c r="C49" s="152" t="str">
        <f>IF($C$31="s",C$31,"")</f>
        <v>s</v>
      </c>
      <c r="D49" s="28">
        <f>IF($C$31="s",D$31,0)</f>
        <v>0.25729999999999997</v>
      </c>
      <c r="E49" s="29">
        <f>IF($C$31="s",E$31,0)</f>
        <v>0</v>
      </c>
      <c r="F49" s="29">
        <f>IF($C$31="s",F$31,0)</f>
        <v>0</v>
      </c>
      <c r="G49" s="29">
        <f>IF($C$31="s",G$31,0)</f>
        <v>0</v>
      </c>
      <c r="H49" s="38">
        <f>IF($C$31="s",H$31,0)</f>
        <v>0</v>
      </c>
      <c r="I49" s="296">
        <f>SUM(LARGE(D49:H49,{1}))</f>
        <v>0.25729999999999997</v>
      </c>
      <c r="J49" s="273">
        <f t="shared" si="8"/>
        <v>12</v>
      </c>
      <c r="K49" s="54"/>
      <c r="L49" s="54"/>
      <c r="O49" s="53"/>
      <c r="Q49" s="140"/>
      <c r="R49" s="129"/>
      <c r="T49" s="1"/>
    </row>
    <row r="50" spans="1:30" x14ac:dyDescent="0.2">
      <c r="A50" s="124"/>
      <c r="B50" s="28" t="str">
        <f>IF($C$11="s",B$11,"")</f>
        <v/>
      </c>
      <c r="C50" s="152" t="str">
        <f>IF($C$11="s",C$11,"")</f>
        <v/>
      </c>
      <c r="D50" s="28">
        <f>IF($C$11="s",D$11,0)</f>
        <v>0</v>
      </c>
      <c r="E50" s="29">
        <f>IF($C$11="s",E$11,0)</f>
        <v>0</v>
      </c>
      <c r="F50" s="29">
        <f>IF($C$11="s",F$11,0)</f>
        <v>0</v>
      </c>
      <c r="G50" s="29">
        <f>IF($C$11="s",G$11,0)</f>
        <v>0</v>
      </c>
      <c r="H50" s="38">
        <f>IF($C$11="s",H$11,0)</f>
        <v>0</v>
      </c>
      <c r="I50" s="296">
        <f>SUM(LARGE(D50:H50,{1}))</f>
        <v>0</v>
      </c>
      <c r="J50" s="273">
        <f t="shared" si="8"/>
        <v>13</v>
      </c>
      <c r="M50" s="105"/>
      <c r="N50" s="105"/>
      <c r="O50" s="105"/>
      <c r="P50" s="105"/>
      <c r="Q50" s="139"/>
      <c r="R50" s="131"/>
      <c r="S50" s="124"/>
      <c r="T50" s="104"/>
      <c r="U50" s="104"/>
      <c r="V50" s="105"/>
      <c r="W50" s="105"/>
      <c r="X50" s="105"/>
      <c r="Y50" s="105"/>
      <c r="Z50" s="105"/>
      <c r="AA50" s="105"/>
      <c r="AB50" s="105"/>
      <c r="AC50" s="105"/>
      <c r="AD50" s="105"/>
    </row>
    <row r="51" spans="1:30" x14ac:dyDescent="0.2">
      <c r="B51" s="28" t="str">
        <f>IF($C$20="s",B$20,"")</f>
        <v/>
      </c>
      <c r="C51" s="152" t="str">
        <f>IF($C$20="s",C$20,"")</f>
        <v/>
      </c>
      <c r="D51" s="28">
        <f>IF($C$20="s",D$20,0)</f>
        <v>0</v>
      </c>
      <c r="E51" s="29">
        <f>IF($C$20="s",E$20,0)</f>
        <v>0</v>
      </c>
      <c r="F51" s="29">
        <f>IF($C$20="s",F$20,0)</f>
        <v>0</v>
      </c>
      <c r="G51" s="29">
        <f>IF($C$20="s",G$20,0)</f>
        <v>0</v>
      </c>
      <c r="H51" s="38">
        <f>IF($C$20="s",H$20,0)</f>
        <v>0</v>
      </c>
      <c r="I51" s="296">
        <f>SUM(LARGE(D51:H51,{1}))</f>
        <v>0</v>
      </c>
      <c r="J51" s="273">
        <f t="shared" si="8"/>
        <v>13</v>
      </c>
      <c r="M51" s="101"/>
    </row>
    <row r="52" spans="1:30" x14ac:dyDescent="0.2">
      <c r="B52" s="28" t="str">
        <f>IF($C$13="s",B$13,"")</f>
        <v/>
      </c>
      <c r="C52" s="152" t="str">
        <f>IF($C$13="s",C$13,"")</f>
        <v/>
      </c>
      <c r="D52" s="28">
        <f>IF($C$13="s",D$13,0)</f>
        <v>0</v>
      </c>
      <c r="E52" s="29">
        <f>IF($C$13="s",E$13,0)</f>
        <v>0</v>
      </c>
      <c r="F52" s="29">
        <f>IF($C$13="s",F$13,0)</f>
        <v>0</v>
      </c>
      <c r="G52" s="29">
        <f>IF($C$13="s",G$13,0)</f>
        <v>0</v>
      </c>
      <c r="H52" s="38">
        <f>IF($C$13="s",H$13,0)</f>
        <v>0</v>
      </c>
      <c r="I52" s="296">
        <f>SUM(LARGE(D52:H52,{1}))</f>
        <v>0</v>
      </c>
      <c r="J52" s="273">
        <f t="shared" si="8"/>
        <v>13</v>
      </c>
      <c r="M52" s="105"/>
    </row>
    <row r="53" spans="1:30" x14ac:dyDescent="0.2">
      <c r="A53" s="1"/>
      <c r="B53" s="28" t="str">
        <f>IF($C$15="s",B$15,"")</f>
        <v/>
      </c>
      <c r="C53" s="152" t="str">
        <f>IF($C$15="s",C$15,"")</f>
        <v/>
      </c>
      <c r="D53" s="28">
        <f>IF($C$15="s",D$15,0)</f>
        <v>0</v>
      </c>
      <c r="E53" s="29">
        <f>IF($C$15="s",E$15,0)</f>
        <v>0</v>
      </c>
      <c r="F53" s="29">
        <f>IF($C$15="s",F$15,0)</f>
        <v>0</v>
      </c>
      <c r="G53" s="29">
        <f>IF($C$15="s",G$15,0)</f>
        <v>0</v>
      </c>
      <c r="H53" s="38">
        <f>IF($C$15="s",H$15,0)</f>
        <v>0</v>
      </c>
      <c r="I53" s="296">
        <f>SUM(LARGE(D53:H53,{1}))</f>
        <v>0</v>
      </c>
      <c r="J53" s="273">
        <f t="shared" si="8"/>
        <v>13</v>
      </c>
      <c r="M53" s="105"/>
      <c r="N53" s="101"/>
      <c r="O53" s="101"/>
      <c r="P53" s="101"/>
      <c r="Q53" s="138"/>
      <c r="R53" s="130"/>
      <c r="S53" s="123"/>
      <c r="T53" s="101"/>
      <c r="U53" s="101"/>
      <c r="V53" s="101"/>
      <c r="W53" s="101"/>
      <c r="X53" s="102"/>
      <c r="Y53" s="103"/>
      <c r="Z53" s="101"/>
      <c r="AA53" s="101"/>
      <c r="AB53" s="101"/>
      <c r="AC53" s="101"/>
      <c r="AD53" s="101"/>
    </row>
    <row r="54" spans="1:30" x14ac:dyDescent="0.2">
      <c r="A54" s="124"/>
      <c r="B54" s="28" t="str">
        <f>IF($C$24="s",B$24,"")</f>
        <v/>
      </c>
      <c r="C54" s="152" t="str">
        <f>IF($C$24="s",C$24,"")</f>
        <v/>
      </c>
      <c r="D54" s="28">
        <f>IF($C$24="s",D$24,0)</f>
        <v>0</v>
      </c>
      <c r="E54" s="29">
        <f>IF($C$24="s",E$24,0)</f>
        <v>0</v>
      </c>
      <c r="F54" s="29">
        <f>IF($C$24="s",F$24,0)</f>
        <v>0</v>
      </c>
      <c r="G54" s="29">
        <f>IF($C$24="s",G$24,0)</f>
        <v>0</v>
      </c>
      <c r="H54" s="38">
        <f>IF($C$24="s",H$24,0)</f>
        <v>0</v>
      </c>
      <c r="I54" s="296">
        <f>SUM(LARGE(D54:H54,{1}))</f>
        <v>0</v>
      </c>
      <c r="J54" s="273">
        <f t="shared" si="8"/>
        <v>13</v>
      </c>
      <c r="K54" s="54"/>
      <c r="L54" s="54"/>
      <c r="N54" s="105"/>
      <c r="O54" s="105"/>
      <c r="P54" s="105"/>
      <c r="Q54" s="139"/>
      <c r="R54" s="131"/>
      <c r="S54" s="124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</row>
    <row r="55" spans="1:30" x14ac:dyDescent="0.2">
      <c r="A55" s="124"/>
      <c r="B55" s="28" t="str">
        <f>IF($C$17="s",B$17,"")</f>
        <v/>
      </c>
      <c r="C55" s="152" t="str">
        <f>IF($C$17="s",C$17,"")</f>
        <v/>
      </c>
      <c r="D55" s="28">
        <f>IF($C$17="s",D$17,0)</f>
        <v>0</v>
      </c>
      <c r="E55" s="29">
        <f>IF($C$17="s",E$17,0)</f>
        <v>0</v>
      </c>
      <c r="F55" s="29">
        <f>IF($C$17="s",F$17,0)</f>
        <v>0</v>
      </c>
      <c r="G55" s="29">
        <f>IF($C$17="s",G$17,0)</f>
        <v>0</v>
      </c>
      <c r="H55" s="38">
        <f>IF($C$17="s",H$17,0)</f>
        <v>0</v>
      </c>
      <c r="I55" s="296">
        <f>SUM(LARGE(D55:H55,{1}))</f>
        <v>0</v>
      </c>
      <c r="J55" s="273">
        <f t="shared" si="8"/>
        <v>13</v>
      </c>
      <c r="M55" s="101"/>
      <c r="N55" s="101"/>
      <c r="O55" s="101"/>
      <c r="P55" s="101"/>
      <c r="Q55" s="138"/>
      <c r="R55" s="130"/>
      <c r="S55" s="123"/>
      <c r="T55" s="101"/>
      <c r="U55" s="101"/>
      <c r="V55" s="101"/>
      <c r="W55" s="101"/>
      <c r="X55" s="102"/>
      <c r="Y55" s="103"/>
      <c r="Z55" s="101"/>
      <c r="AA55" s="101"/>
      <c r="AB55" s="101"/>
      <c r="AC55" s="101"/>
      <c r="AD55" s="101"/>
    </row>
    <row r="56" spans="1:30" x14ac:dyDescent="0.2">
      <c r="A56" s="124"/>
      <c r="B56" s="28" t="str">
        <f>IF($C$18="s",B$18,"")</f>
        <v/>
      </c>
      <c r="C56" s="152" t="str">
        <f>IF($C$18="s",C$18,"")</f>
        <v/>
      </c>
      <c r="D56" s="28">
        <f>IF($C$18="s",D$18,0)</f>
        <v>0</v>
      </c>
      <c r="E56" s="29">
        <f>IF($C$18="s",E$18,0)</f>
        <v>0</v>
      </c>
      <c r="F56" s="29">
        <f>IF($C$18="s",F$18,0)</f>
        <v>0</v>
      </c>
      <c r="G56" s="29">
        <f>IF($C$18="s",G$18,0)</f>
        <v>0</v>
      </c>
      <c r="H56" s="38">
        <f>IF($C$18="s",H$18,0)</f>
        <v>0</v>
      </c>
      <c r="I56" s="296">
        <f>SUM(LARGE(D56:H56,{1}))</f>
        <v>0</v>
      </c>
      <c r="J56" s="273">
        <f t="shared" si="8"/>
        <v>13</v>
      </c>
      <c r="M56" s="105"/>
      <c r="N56" s="105"/>
      <c r="O56" s="105"/>
      <c r="P56" s="105"/>
      <c r="Q56" s="139"/>
      <c r="R56" s="131"/>
      <c r="S56" s="124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</row>
    <row r="57" spans="1:30" x14ac:dyDescent="0.2">
      <c r="A57" s="124"/>
      <c r="B57" s="28" t="str">
        <f>IF($C$10="s",B$10,"")</f>
        <v/>
      </c>
      <c r="C57" s="152" t="str">
        <f>IF($C$10="s",C$10,"")</f>
        <v/>
      </c>
      <c r="D57" s="28">
        <f>IF($C$10="s",D$10,0)</f>
        <v>0</v>
      </c>
      <c r="E57" s="29">
        <f>IF($C$10="s",E$10,0)</f>
        <v>0</v>
      </c>
      <c r="F57" s="29">
        <f>IF($C$10="s",F$10,0)</f>
        <v>0</v>
      </c>
      <c r="G57" s="29">
        <f>IF($C$10="s",G$10,0)</f>
        <v>0</v>
      </c>
      <c r="H57" s="38">
        <f>IF($C$10="s",H$10,0)</f>
        <v>0</v>
      </c>
      <c r="I57" s="296">
        <f>SUM(LARGE(D57:H57,{1}))</f>
        <v>0</v>
      </c>
      <c r="J57" s="273">
        <f t="shared" si="8"/>
        <v>13</v>
      </c>
      <c r="M57" s="105"/>
      <c r="N57" s="105"/>
      <c r="O57" s="105"/>
      <c r="P57" s="105"/>
      <c r="Q57" s="139"/>
      <c r="R57" s="131"/>
      <c r="S57" s="124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</row>
    <row r="58" spans="1:30" x14ac:dyDescent="0.2">
      <c r="A58" s="124"/>
      <c r="B58" s="28" t="str">
        <f>IF($C$16="s",B$16,"")</f>
        <v/>
      </c>
      <c r="C58" s="152" t="str">
        <f>IF($C$16="s",C$16,"")</f>
        <v/>
      </c>
      <c r="D58" s="28">
        <f>IF($C$16="s",D$16,0)</f>
        <v>0</v>
      </c>
      <c r="E58" s="29">
        <f>IF($C$16="s",E$16,0)</f>
        <v>0</v>
      </c>
      <c r="F58" s="29">
        <f>IF($C$16="s",F$16,0)</f>
        <v>0</v>
      </c>
      <c r="G58" s="29">
        <f>IF($C$16="s",G$16,0)</f>
        <v>0</v>
      </c>
      <c r="H58" s="38">
        <f>IF($C$16="s",H$16,0)</f>
        <v>0</v>
      </c>
      <c r="I58" s="296">
        <f>SUM(LARGE(D58:H58,{1}))</f>
        <v>0</v>
      </c>
      <c r="J58" s="273">
        <f t="shared" si="8"/>
        <v>13</v>
      </c>
      <c r="M58" s="101"/>
      <c r="N58" s="105"/>
      <c r="O58" s="105"/>
      <c r="P58" s="105"/>
      <c r="Q58" s="139"/>
      <c r="R58" s="131"/>
      <c r="S58" s="124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</row>
    <row r="59" spans="1:30" x14ac:dyDescent="0.2">
      <c r="A59" s="124"/>
      <c r="B59" s="28" t="str">
        <f>IF($C$14="s",B$14,"")</f>
        <v/>
      </c>
      <c r="C59" s="152" t="str">
        <f>IF($C$14="s",C$14,"")</f>
        <v/>
      </c>
      <c r="D59" s="28">
        <f>IF($C$14="s",D$14,0)</f>
        <v>0</v>
      </c>
      <c r="E59" s="29">
        <f>IF($C$14="s",E$14,0)</f>
        <v>0</v>
      </c>
      <c r="F59" s="29">
        <f>IF($C$14="s",F$14,0)</f>
        <v>0</v>
      </c>
      <c r="G59" s="29">
        <f>IF($C$14="s",G$14,0)</f>
        <v>0</v>
      </c>
      <c r="H59" s="38">
        <f>IF($C$14="s",H$14,0)</f>
        <v>0</v>
      </c>
      <c r="I59" s="296">
        <f>SUM(LARGE(D59:H59,{1}))</f>
        <v>0</v>
      </c>
      <c r="J59" s="273">
        <f t="shared" si="8"/>
        <v>13</v>
      </c>
      <c r="M59" s="105"/>
      <c r="O59" s="56"/>
      <c r="Q59" s="140"/>
      <c r="R59" s="132"/>
      <c r="S59" s="56"/>
      <c r="T59" s="1"/>
    </row>
    <row r="60" spans="1:30" x14ac:dyDescent="0.2">
      <c r="A60" s="124"/>
      <c r="B60" s="28" t="str">
        <f>IF($C$9="s",B$9,"")</f>
        <v/>
      </c>
      <c r="C60" s="152" t="str">
        <f>IF($C$9="s",C$9,"")</f>
        <v/>
      </c>
      <c r="D60" s="28">
        <f>IF($C$9="s",D$9,0)</f>
        <v>0</v>
      </c>
      <c r="E60" s="29">
        <f>IF($C$9="s",E$9,0)</f>
        <v>0</v>
      </c>
      <c r="F60" s="29">
        <f>IF($C$9="s",F$9,0)</f>
        <v>0</v>
      </c>
      <c r="G60" s="29">
        <f>IF($C$9="s",G$9,0)</f>
        <v>0</v>
      </c>
      <c r="H60" s="38">
        <f>IF($C$9="s",H$9,0)</f>
        <v>0</v>
      </c>
      <c r="I60" s="296">
        <f>SUM(LARGE(D60:H60,{1}))</f>
        <v>0</v>
      </c>
      <c r="J60" s="273">
        <f t="shared" si="8"/>
        <v>13</v>
      </c>
      <c r="M60" s="105"/>
      <c r="O60" s="53"/>
      <c r="Q60" s="140"/>
      <c r="R60" s="132"/>
      <c r="S60" s="56"/>
      <c r="T60" s="1"/>
    </row>
    <row r="61" spans="1:30" ht="13.5" thickBot="1" x14ac:dyDescent="0.25">
      <c r="A61" s="124"/>
      <c r="B61" s="41" t="str">
        <f>IF($C$8="s",B$8,"")</f>
        <v/>
      </c>
      <c r="C61" s="153" t="str">
        <f>IF($C$8="s",C$8,"")</f>
        <v/>
      </c>
      <c r="D61" s="41">
        <f>IF($C$8="s",D$8,0)</f>
        <v>0</v>
      </c>
      <c r="E61" s="42">
        <f>IF($C$8="s",E$8,0)</f>
        <v>0</v>
      </c>
      <c r="F61" s="42">
        <f>IF($C$8="s",F$8,0)</f>
        <v>0</v>
      </c>
      <c r="G61" s="42">
        <f>IF($C$8="s",G$8,0)</f>
        <v>0</v>
      </c>
      <c r="H61" s="43">
        <f>IF($C$8="s",H$8,0)</f>
        <v>0</v>
      </c>
      <c r="I61" s="297">
        <f>SUM(LARGE(D61:H61,{1}))</f>
        <v>0</v>
      </c>
      <c r="J61" s="274">
        <f t="shared" si="8"/>
        <v>13</v>
      </c>
      <c r="M61" s="105"/>
      <c r="O61" s="53"/>
      <c r="Q61" s="140"/>
      <c r="R61" s="129"/>
      <c r="T61" s="1"/>
    </row>
    <row r="64" spans="1:30" ht="13.5" thickBot="1" x14ac:dyDescent="0.25"/>
    <row r="65" spans="2:10" x14ac:dyDescent="0.2">
      <c r="B65" s="6" t="s">
        <v>410</v>
      </c>
      <c r="C65" s="8"/>
      <c r="D65" s="146"/>
      <c r="E65" s="7"/>
      <c r="F65" s="7"/>
      <c r="G65" s="7"/>
      <c r="H65" s="7"/>
      <c r="I65" s="142"/>
      <c r="J65" s="272"/>
    </row>
    <row r="66" spans="2:10" x14ac:dyDescent="0.2">
      <c r="B66" s="9" t="s">
        <v>1</v>
      </c>
      <c r="C66" s="10"/>
      <c r="D66" s="147" t="str">
        <f t="shared" ref="D66:G67" si="9">D36</f>
        <v>Bording</v>
      </c>
      <c r="E66" s="147" t="str">
        <f t="shared" si="9"/>
        <v>Odense</v>
      </c>
      <c r="F66" s="147" t="str">
        <f t="shared" si="9"/>
        <v>Esbjerg</v>
      </c>
      <c r="G66" s="147" t="str">
        <f t="shared" si="9"/>
        <v>SwingingDK</v>
      </c>
      <c r="H66" s="147" t="s">
        <v>49</v>
      </c>
      <c r="I66" s="162" t="s">
        <v>42</v>
      </c>
      <c r="J66" s="273" t="s">
        <v>15</v>
      </c>
    </row>
    <row r="67" spans="2:10" ht="13.5" thickBot="1" x14ac:dyDescent="0.25">
      <c r="B67" s="22"/>
      <c r="C67" s="149"/>
      <c r="D67" s="148" t="str">
        <f t="shared" si="9"/>
        <v>29. Marts</v>
      </c>
      <c r="E67" s="148" t="str">
        <f t="shared" si="9"/>
        <v>26. April</v>
      </c>
      <c r="F67" s="148" t="str">
        <f t="shared" si="9"/>
        <v>14. Juni</v>
      </c>
      <c r="G67" s="148" t="str">
        <f t="shared" si="9"/>
        <v>9-10. Aug</v>
      </c>
      <c r="H67" s="35" t="s">
        <v>382</v>
      </c>
      <c r="I67" s="163"/>
      <c r="J67" s="274"/>
    </row>
    <row r="68" spans="2:10" x14ac:dyDescent="0.2">
      <c r="B68" s="30" t="str">
        <f>IF($C$15="j",B$15,"")</f>
        <v>Tobias Sonne</v>
      </c>
      <c r="C68" s="151" t="str">
        <f>IF($C$15="j",C$15,"")</f>
        <v>j</v>
      </c>
      <c r="D68" s="30">
        <f>IF($C$15="j",D$15,0)</f>
        <v>0.153</v>
      </c>
      <c r="E68" s="31">
        <f>IF($C$15="j",E$15,0)</f>
        <v>0</v>
      </c>
      <c r="F68" s="31">
        <f>IF($C$15="j",F$15,0)</f>
        <v>0.78790000000000004</v>
      </c>
      <c r="G68" s="31">
        <f>IF($C$15="j",G$15,0)</f>
        <v>0.80398131220800328</v>
      </c>
      <c r="H68" s="51">
        <f>IF($C$15="j",H$15,0)</f>
        <v>0.79269999999999996</v>
      </c>
      <c r="I68" s="269">
        <f>SUM(LARGE(D68:H68,{1}))</f>
        <v>0.80398131220800328</v>
      </c>
      <c r="J68" s="154">
        <f t="shared" ref="J68:J91" si="10">RANK(I68,$I$68:$I$88)</f>
        <v>1</v>
      </c>
    </row>
    <row r="69" spans="2:10" x14ac:dyDescent="0.2">
      <c r="B69" s="28" t="str">
        <f>IF($C$18="j",B$18,"")</f>
        <v/>
      </c>
      <c r="C69" s="152" t="str">
        <f>IF($C$18="j",C$18,"")</f>
        <v/>
      </c>
      <c r="D69" s="28">
        <f>IF($C$18="j",D$18,0)</f>
        <v>0</v>
      </c>
      <c r="E69" s="29">
        <f>IF($C$18="j",E$18,0)</f>
        <v>0</v>
      </c>
      <c r="F69" s="29">
        <f>IF($C$18="j",F$18,0)</f>
        <v>0</v>
      </c>
      <c r="G69" s="29">
        <f>IF($C$18="j",G$18,0)</f>
        <v>0</v>
      </c>
      <c r="H69" s="38">
        <f>IF($C$18="j",H$18,0)</f>
        <v>0</v>
      </c>
      <c r="I69" s="270">
        <f>SUM(LARGE(D69:H69,{1}))</f>
        <v>0</v>
      </c>
      <c r="J69" s="155">
        <f t="shared" si="10"/>
        <v>2</v>
      </c>
    </row>
    <row r="70" spans="2:10" x14ac:dyDescent="0.2">
      <c r="B70" s="28" t="str">
        <f>IF($C$23="j",B$23,"")</f>
        <v/>
      </c>
      <c r="C70" s="152" t="str">
        <f>IF($C$23="j",C$23,"")</f>
        <v/>
      </c>
      <c r="D70" s="28">
        <f>IF($C$23="j",D$23,0)</f>
        <v>0</v>
      </c>
      <c r="E70" s="29">
        <f>IF($C$23="j",E$23,0)</f>
        <v>0</v>
      </c>
      <c r="F70" s="29">
        <f>IF($C$23="j",F$23,0)</f>
        <v>0</v>
      </c>
      <c r="G70" s="29">
        <f>IF($C$23="j",G$23,0)</f>
        <v>0</v>
      </c>
      <c r="H70" s="38">
        <f>IF($C$23="j",H$23,0)</f>
        <v>0</v>
      </c>
      <c r="I70" s="270">
        <f>SUM(LARGE(D70:H70,{1}))</f>
        <v>0</v>
      </c>
      <c r="J70" s="155">
        <f t="shared" si="10"/>
        <v>2</v>
      </c>
    </row>
    <row r="71" spans="2:10" x14ac:dyDescent="0.2">
      <c r="B71" s="28" t="str">
        <f>IF($C$25="j",B$25,"")</f>
        <v/>
      </c>
      <c r="C71" s="152" t="str">
        <f>IF($C$25="j",C$25,"")</f>
        <v/>
      </c>
      <c r="D71" s="28">
        <f>IF($C$25="j",D$25,0)</f>
        <v>0</v>
      </c>
      <c r="E71" s="29">
        <f>IF($C$25="j",E$25,0)</f>
        <v>0</v>
      </c>
      <c r="F71" s="29">
        <f>IF($C$25="j",F$25,0)</f>
        <v>0</v>
      </c>
      <c r="G71" s="29">
        <f>IF($C$25="j",G$25,0)</f>
        <v>0</v>
      </c>
      <c r="H71" s="38">
        <f>IF($C$25="j",H$25,0)</f>
        <v>0</v>
      </c>
      <c r="I71" s="270">
        <f>SUM(LARGE(D71:H71,{1}))</f>
        <v>0</v>
      </c>
      <c r="J71" s="155">
        <f t="shared" si="10"/>
        <v>2</v>
      </c>
    </row>
    <row r="72" spans="2:10" x14ac:dyDescent="0.2">
      <c r="B72" s="28" t="str">
        <f>IF($C$24="j",B$24,"")</f>
        <v/>
      </c>
      <c r="C72" s="152" t="str">
        <f>IF($C$24="j",C$24,"")</f>
        <v/>
      </c>
      <c r="D72" s="28">
        <f>IF($C$24="j",D$24,0)</f>
        <v>0</v>
      </c>
      <c r="E72" s="29">
        <f>IF($C$24="j",E$24,0)</f>
        <v>0</v>
      </c>
      <c r="F72" s="29">
        <f>IF($C$24="j",F$24,0)</f>
        <v>0</v>
      </c>
      <c r="G72" s="29">
        <f>IF($C$24="j",G$24,0)</f>
        <v>0</v>
      </c>
      <c r="H72" s="38">
        <f>IF($C$24="j",H$24,0)</f>
        <v>0</v>
      </c>
      <c r="I72" s="270">
        <f>SUM(LARGE(D72:H72,{1}))</f>
        <v>0</v>
      </c>
      <c r="J72" s="155">
        <f t="shared" si="10"/>
        <v>2</v>
      </c>
    </row>
    <row r="73" spans="2:10" x14ac:dyDescent="0.2">
      <c r="B73" s="28" t="str">
        <f>IF($C$12="j",B$12,"")</f>
        <v/>
      </c>
      <c r="C73" s="152" t="str">
        <f>IF($C$12="j",C$12,"")</f>
        <v/>
      </c>
      <c r="D73" s="28">
        <f>IF($C$12="j",D$12,0)</f>
        <v>0</v>
      </c>
      <c r="E73" s="29">
        <f>IF($C$12="j",E$12,0)</f>
        <v>0</v>
      </c>
      <c r="F73" s="29">
        <f>IF($C$12="j",F$12,0)</f>
        <v>0</v>
      </c>
      <c r="G73" s="29">
        <f>IF($C$12="j",G$12,0)</f>
        <v>0</v>
      </c>
      <c r="H73" s="38">
        <f>IF($C$12="j",H$12,0)</f>
        <v>0</v>
      </c>
      <c r="I73" s="270">
        <f>SUM(LARGE(D73:H73,{1}))</f>
        <v>0</v>
      </c>
      <c r="J73" s="155">
        <f t="shared" si="10"/>
        <v>2</v>
      </c>
    </row>
    <row r="74" spans="2:10" x14ac:dyDescent="0.2">
      <c r="B74" s="28" t="str">
        <f>IF($C$20="j",B$20,"")</f>
        <v/>
      </c>
      <c r="C74" s="152" t="str">
        <f>IF($C$20="j",C$20,"")</f>
        <v/>
      </c>
      <c r="D74" s="28">
        <f>IF($C$20="j",D$20,0)</f>
        <v>0</v>
      </c>
      <c r="E74" s="29">
        <f>IF($C$20="j",E$20,0)</f>
        <v>0</v>
      </c>
      <c r="F74" s="29">
        <f>IF($C$20="j",F$20,0)</f>
        <v>0</v>
      </c>
      <c r="G74" s="29">
        <f>IF($C$20="j",G$20,0)</f>
        <v>0</v>
      </c>
      <c r="H74" s="38">
        <f>IF($C$20="j",H$20,0)</f>
        <v>0</v>
      </c>
      <c r="I74" s="270">
        <f>SUM(LARGE(D74:H74,{1}))</f>
        <v>0</v>
      </c>
      <c r="J74" s="155">
        <f t="shared" si="10"/>
        <v>2</v>
      </c>
    </row>
    <row r="75" spans="2:10" x14ac:dyDescent="0.2">
      <c r="B75" s="28" t="str">
        <f>IF($C$21="j",B$21,"")</f>
        <v/>
      </c>
      <c r="C75" s="152" t="str">
        <f>IF($C$21="j",C$21,"")</f>
        <v/>
      </c>
      <c r="D75" s="28">
        <f>IF($C$21="j",D$21,0)</f>
        <v>0</v>
      </c>
      <c r="E75" s="29">
        <f>IF($C$21="j",E$21,0)</f>
        <v>0</v>
      </c>
      <c r="F75" s="29">
        <f>IF($C$21="j",F$21,0)</f>
        <v>0</v>
      </c>
      <c r="G75" s="29">
        <f>IF($C$21="j",G$21,0)</f>
        <v>0</v>
      </c>
      <c r="H75" s="38">
        <f>IF($C$21="j",H$21,0)</f>
        <v>0</v>
      </c>
      <c r="I75" s="270">
        <f>SUM(LARGE(D75:H75,{1}))</f>
        <v>0</v>
      </c>
      <c r="J75" s="155">
        <f t="shared" si="10"/>
        <v>2</v>
      </c>
    </row>
    <row r="76" spans="2:10" x14ac:dyDescent="0.2">
      <c r="B76" s="28" t="str">
        <f>IF($C$22="j",B$22,"")</f>
        <v/>
      </c>
      <c r="C76" s="152" t="str">
        <f>IF($C$22="j",C$22,"")</f>
        <v/>
      </c>
      <c r="D76" s="28">
        <f>IF($C$22="j",D$22,0)</f>
        <v>0</v>
      </c>
      <c r="E76" s="29">
        <f>IF($C$22="j",E$22,0)</f>
        <v>0</v>
      </c>
      <c r="F76" s="29">
        <f>IF($C$22="j",F$22,0)</f>
        <v>0</v>
      </c>
      <c r="G76" s="29">
        <f>IF($C$22="j",G$22,0)</f>
        <v>0</v>
      </c>
      <c r="H76" s="38">
        <f>IF($C$22="j",H$22,0)</f>
        <v>0</v>
      </c>
      <c r="I76" s="270">
        <f>SUM(LARGE(D76:H76,{1}))</f>
        <v>0</v>
      </c>
      <c r="J76" s="155">
        <f t="shared" si="10"/>
        <v>2</v>
      </c>
    </row>
    <row r="77" spans="2:10" x14ac:dyDescent="0.2">
      <c r="B77" s="28" t="str">
        <f>IF($C$11="j",B$11,"")</f>
        <v/>
      </c>
      <c r="C77" s="152" t="str">
        <f>IF($C$11="j",C$11,"")</f>
        <v/>
      </c>
      <c r="D77" s="28">
        <f>IF($C$11="j",D$11,0)</f>
        <v>0</v>
      </c>
      <c r="E77" s="29">
        <f>IF($C$11="j",E$11,0)</f>
        <v>0</v>
      </c>
      <c r="F77" s="29">
        <f>IF($C$11="j",F$11,0)</f>
        <v>0</v>
      </c>
      <c r="G77" s="29">
        <f>IF($C$11="j",G$11,0)</f>
        <v>0</v>
      </c>
      <c r="H77" s="38">
        <f>IF($C$11="j",H$11,0)</f>
        <v>0</v>
      </c>
      <c r="I77" s="270">
        <f>SUM(LARGE(D77:H77,{1}))</f>
        <v>0</v>
      </c>
      <c r="J77" s="155">
        <f t="shared" si="10"/>
        <v>2</v>
      </c>
    </row>
    <row r="78" spans="2:10" x14ac:dyDescent="0.2">
      <c r="B78" s="28" t="str">
        <f>IF($C$19="j",B$19,"")</f>
        <v/>
      </c>
      <c r="C78" s="152" t="str">
        <f>IF($C$19="j",C$19,"")</f>
        <v/>
      </c>
      <c r="D78" s="28">
        <f>IF($C$19="j",D$19,0)</f>
        <v>0</v>
      </c>
      <c r="E78" s="29">
        <f>IF($C$19="j",E$19,0)</f>
        <v>0</v>
      </c>
      <c r="F78" s="29">
        <f>IF($C$19="j",F$19,0)</f>
        <v>0</v>
      </c>
      <c r="G78" s="29">
        <f>IF($C$19="j",G$19,0)</f>
        <v>0</v>
      </c>
      <c r="H78" s="38">
        <f>IF($C$19="j",H$19,0)</f>
        <v>0</v>
      </c>
      <c r="I78" s="270">
        <f>SUM(LARGE(D78:H78,{1}))</f>
        <v>0</v>
      </c>
      <c r="J78" s="155">
        <f t="shared" si="10"/>
        <v>2</v>
      </c>
    </row>
    <row r="79" spans="2:10" x14ac:dyDescent="0.2">
      <c r="B79" s="28" t="str">
        <f>IF($C$17="j",B$17,"")</f>
        <v/>
      </c>
      <c r="C79" s="152" t="str">
        <f>IF($C$17="j",C$17,"")</f>
        <v/>
      </c>
      <c r="D79" s="28">
        <f>IF($C$17="j",D$17,0)</f>
        <v>0</v>
      </c>
      <c r="E79" s="29">
        <f>IF($C$17="j",E$17,0)</f>
        <v>0</v>
      </c>
      <c r="F79" s="29">
        <f>IF($C$17="j",F$17,0)</f>
        <v>0</v>
      </c>
      <c r="G79" s="29">
        <f>IF($C$17="j",G$17,0)</f>
        <v>0</v>
      </c>
      <c r="H79" s="38">
        <f>IF($C$17="j",H$17,0)</f>
        <v>0</v>
      </c>
      <c r="I79" s="270">
        <f>SUM(LARGE(D79:H79,{1}))</f>
        <v>0</v>
      </c>
      <c r="J79" s="155">
        <f t="shared" si="10"/>
        <v>2</v>
      </c>
    </row>
    <row r="80" spans="2:10" x14ac:dyDescent="0.2">
      <c r="B80" s="28" t="str">
        <f>IF($C$10="j",B$10,"")</f>
        <v/>
      </c>
      <c r="C80" s="152" t="str">
        <f>IF($C$10="j",C$10,"")</f>
        <v/>
      </c>
      <c r="D80" s="28">
        <f>IF($C$10="j",D$10,0)</f>
        <v>0</v>
      </c>
      <c r="E80" s="29">
        <f>IF($C$10="j",E$10,0)</f>
        <v>0</v>
      </c>
      <c r="F80" s="29">
        <f>IF($C$10="j",F$10,0)</f>
        <v>0</v>
      </c>
      <c r="G80" s="29">
        <f>IF($C$10="j",G$10,0)</f>
        <v>0</v>
      </c>
      <c r="H80" s="38">
        <f>IF($C$10="j",H$10,0)</f>
        <v>0</v>
      </c>
      <c r="I80" s="270">
        <f>SUM(LARGE(D80:H80,{1}))</f>
        <v>0</v>
      </c>
      <c r="J80" s="155">
        <f t="shared" si="10"/>
        <v>2</v>
      </c>
    </row>
    <row r="81" spans="2:10" x14ac:dyDescent="0.2">
      <c r="B81" s="28" t="str">
        <f>IF($C$16="j",B$16,"")</f>
        <v/>
      </c>
      <c r="C81" s="152" t="str">
        <f>IF($C$16="j",C$16,"")</f>
        <v/>
      </c>
      <c r="D81" s="28">
        <f>IF($C$16="j",D$16,0)</f>
        <v>0</v>
      </c>
      <c r="E81" s="29">
        <f>IF($C$16="j",E$16,0)</f>
        <v>0</v>
      </c>
      <c r="F81" s="29">
        <f>IF($C$16="j",F$16,0)</f>
        <v>0</v>
      </c>
      <c r="G81" s="29">
        <f>IF($C$16="j",G$16,0)</f>
        <v>0</v>
      </c>
      <c r="H81" s="38">
        <f>IF($C$16="j",H$16,0)</f>
        <v>0</v>
      </c>
      <c r="I81" s="270">
        <f>SUM(LARGE(D81:H81,{1}))</f>
        <v>0</v>
      </c>
      <c r="J81" s="155">
        <f t="shared" si="10"/>
        <v>2</v>
      </c>
    </row>
    <row r="82" spans="2:10" x14ac:dyDescent="0.2">
      <c r="B82" s="28" t="str">
        <f>IF($C$13="j",B$13,"")</f>
        <v/>
      </c>
      <c r="C82" s="152" t="str">
        <f>IF($C$13="j",C$13,"")</f>
        <v/>
      </c>
      <c r="D82" s="28">
        <f>IF($C$13="j",D$13,0)</f>
        <v>0</v>
      </c>
      <c r="E82" s="29">
        <f>IF($C$13="j",E$13,0)</f>
        <v>0</v>
      </c>
      <c r="F82" s="29">
        <f>IF($C$13="j",F$13,0)</f>
        <v>0</v>
      </c>
      <c r="G82" s="29">
        <f>IF($C$13="j",G$13,0)</f>
        <v>0</v>
      </c>
      <c r="H82" s="38">
        <f>IF($C$13="j",H$13,0)</f>
        <v>0</v>
      </c>
      <c r="I82" s="270">
        <f>SUM(LARGE(D82:H82,{1}))</f>
        <v>0</v>
      </c>
      <c r="J82" s="155">
        <f t="shared" si="10"/>
        <v>2</v>
      </c>
    </row>
    <row r="83" spans="2:10" x14ac:dyDescent="0.2">
      <c r="B83" s="28" t="str">
        <f>IF($C$14="j",B$14,"")</f>
        <v/>
      </c>
      <c r="C83" s="152" t="str">
        <f>IF($C$14="j",C$14,"")</f>
        <v/>
      </c>
      <c r="D83" s="28">
        <f>IF($C$14="j",D$14,0)</f>
        <v>0</v>
      </c>
      <c r="E83" s="29">
        <f>IF($C$14="j",E$14,0)</f>
        <v>0</v>
      </c>
      <c r="F83" s="29">
        <f>IF($C$14="j",F$14,0)</f>
        <v>0</v>
      </c>
      <c r="G83" s="29">
        <f>IF($C$14="j",G$14,0)</f>
        <v>0</v>
      </c>
      <c r="H83" s="38">
        <f>IF($C$14="j",H$14,0)</f>
        <v>0</v>
      </c>
      <c r="I83" s="270">
        <f>SUM(LARGE(D83:H83,{1}))</f>
        <v>0</v>
      </c>
      <c r="J83" s="155">
        <f t="shared" si="10"/>
        <v>2</v>
      </c>
    </row>
    <row r="84" spans="2:10" x14ac:dyDescent="0.2">
      <c r="B84" s="28" t="str">
        <f>IF($C$9="j",B$9,"")</f>
        <v/>
      </c>
      <c r="C84" s="152" t="str">
        <f>IF($C$9="j",C$9,"")</f>
        <v/>
      </c>
      <c r="D84" s="28">
        <f>IF($C$9="j",D$9,0)</f>
        <v>0</v>
      </c>
      <c r="E84" s="29">
        <f>IF($C$9="j",E$9,0)</f>
        <v>0</v>
      </c>
      <c r="F84" s="29">
        <f>IF($C$9="j",F$9,0)</f>
        <v>0</v>
      </c>
      <c r="G84" s="29">
        <f>IF($C$9="j",G$9,0)</f>
        <v>0</v>
      </c>
      <c r="H84" s="38">
        <f>IF($C$9="j",H$9,0)</f>
        <v>0</v>
      </c>
      <c r="I84" s="270">
        <f>SUM(LARGE(D84:H84,{1}))</f>
        <v>0</v>
      </c>
      <c r="J84" s="155">
        <f t="shared" si="10"/>
        <v>2</v>
      </c>
    </row>
    <row r="85" spans="2:10" x14ac:dyDescent="0.2">
      <c r="B85" s="28" t="str">
        <f>IF($C$8="j",B$8,"")</f>
        <v/>
      </c>
      <c r="C85" s="152" t="str">
        <f>IF($C$8="j",C$8,"")</f>
        <v/>
      </c>
      <c r="D85" s="28">
        <f>IF($C$8="j",D$8,0)</f>
        <v>0</v>
      </c>
      <c r="E85" s="29">
        <f>IF($C$8="j",E$8,0)</f>
        <v>0</v>
      </c>
      <c r="F85" s="29">
        <f>IF($C$8="j",F$8,0)</f>
        <v>0</v>
      </c>
      <c r="G85" s="29">
        <f>IF($C$8="j",G$8,0)</f>
        <v>0</v>
      </c>
      <c r="H85" s="38">
        <f>IF($C$8="j",H$8,0)</f>
        <v>0</v>
      </c>
      <c r="I85" s="270">
        <f>SUM(LARGE(D85:H85,{1}))</f>
        <v>0</v>
      </c>
      <c r="J85" s="155">
        <f t="shared" si="10"/>
        <v>2</v>
      </c>
    </row>
    <row r="86" spans="2:10" x14ac:dyDescent="0.2">
      <c r="B86" s="28" t="str">
        <f>IF($C$30="j",B$30,"")</f>
        <v/>
      </c>
      <c r="C86" s="152" t="str">
        <f>IF($C$30="j",C$30,"")</f>
        <v/>
      </c>
      <c r="D86" s="28">
        <f>IF($C$30="j",D$30,0)</f>
        <v>0</v>
      </c>
      <c r="E86" s="29">
        <f>IF($C$30="j",E$30,0)</f>
        <v>0</v>
      </c>
      <c r="F86" s="29">
        <f>IF($C$30="j",F$30,0)</f>
        <v>0</v>
      </c>
      <c r="G86" s="29">
        <f>IF($C$30="j",G$30,0)</f>
        <v>0</v>
      </c>
      <c r="H86" s="38">
        <f>IF($C$30="j",H$30,0)</f>
        <v>0</v>
      </c>
      <c r="I86" s="270">
        <f>SUM(LARGE(D86:H86,{1}))</f>
        <v>0</v>
      </c>
      <c r="J86" s="155">
        <f t="shared" si="10"/>
        <v>2</v>
      </c>
    </row>
    <row r="87" spans="2:10" x14ac:dyDescent="0.2">
      <c r="B87" s="28" t="str">
        <f>IF($C$29="j",B$29,"")</f>
        <v/>
      </c>
      <c r="C87" s="152" t="str">
        <f>IF($C$29="j",C$29,"")</f>
        <v/>
      </c>
      <c r="D87" s="28">
        <f>IF($C$29="j",D$29,0)</f>
        <v>0</v>
      </c>
      <c r="E87" s="29">
        <f>IF($C$29="j",E$29,0)</f>
        <v>0</v>
      </c>
      <c r="F87" s="29">
        <f>IF($C$29="j",F$29,0)</f>
        <v>0</v>
      </c>
      <c r="G87" s="29">
        <f>IF($C$29="j",G$29,0)</f>
        <v>0</v>
      </c>
      <c r="H87" s="38">
        <f>IF($C$29="j",H$29,0)</f>
        <v>0</v>
      </c>
      <c r="I87" s="270">
        <f>SUM(LARGE(D87:H87,{1}))</f>
        <v>0</v>
      </c>
      <c r="J87" s="155">
        <f t="shared" si="10"/>
        <v>2</v>
      </c>
    </row>
    <row r="88" spans="2:10" x14ac:dyDescent="0.2">
      <c r="B88" s="28" t="str">
        <f>IF($C$31="j",B$31,"")</f>
        <v/>
      </c>
      <c r="C88" s="152" t="str">
        <f>IF($C$31="j",C$31,"")</f>
        <v/>
      </c>
      <c r="D88" s="28">
        <f>IF($C$31="j",D$31,0)</f>
        <v>0</v>
      </c>
      <c r="E88" s="29">
        <f>IF($C$31="j",E$31,0)</f>
        <v>0</v>
      </c>
      <c r="F88" s="29">
        <f>IF($C$31="j",F$31,0)</f>
        <v>0</v>
      </c>
      <c r="G88" s="29">
        <f>IF($C$31="j",G$31,0)</f>
        <v>0</v>
      </c>
      <c r="H88" s="38">
        <f>IF($C$31="j",H$31,0)</f>
        <v>0</v>
      </c>
      <c r="I88" s="270">
        <f>SUM(LARGE(D88:H88,{1}))</f>
        <v>0</v>
      </c>
      <c r="J88" s="155">
        <f t="shared" si="10"/>
        <v>2</v>
      </c>
    </row>
    <row r="89" spans="2:10" x14ac:dyDescent="0.2">
      <c r="B89" s="28" t="str">
        <f>IF($C$26="j",B$26,"")</f>
        <v/>
      </c>
      <c r="C89" s="152" t="str">
        <f>IF($C$26="j",C$26,"")</f>
        <v/>
      </c>
      <c r="D89" s="28">
        <f>IF($C$26="j",D$26,0)</f>
        <v>0</v>
      </c>
      <c r="E89" s="29">
        <f>IF($C$26="j",E$26,0)</f>
        <v>0</v>
      </c>
      <c r="F89" s="29">
        <f>IF($C$26="j",F$26,0)</f>
        <v>0</v>
      </c>
      <c r="G89" s="29">
        <f>IF($C$26="j",G$26,0)</f>
        <v>0</v>
      </c>
      <c r="H89" s="38">
        <f>IF($C$26="j",H$26,0)</f>
        <v>0</v>
      </c>
      <c r="I89" s="270">
        <f>SUM(LARGE(D89:H89,{1}))</f>
        <v>0</v>
      </c>
      <c r="J89" s="155">
        <f t="shared" si="10"/>
        <v>2</v>
      </c>
    </row>
    <row r="90" spans="2:10" x14ac:dyDescent="0.2">
      <c r="B90" s="28" t="str">
        <f>IF($C$27="j",B$27,"")</f>
        <v/>
      </c>
      <c r="C90" s="152" t="str">
        <f>IF($C$27="j",C$27,"")</f>
        <v/>
      </c>
      <c r="D90" s="28">
        <f>IF($C$27="j",D$27,0)</f>
        <v>0</v>
      </c>
      <c r="E90" s="29">
        <f>IF($C$27="j",E$27,0)</f>
        <v>0</v>
      </c>
      <c r="F90" s="29">
        <f>IF($C$27="j",F$27,0)</f>
        <v>0</v>
      </c>
      <c r="G90" s="29">
        <f>IF($C$27="j",G$27,0)</f>
        <v>0</v>
      </c>
      <c r="H90" s="38">
        <f>IF($C$27="j",H$27,0)</f>
        <v>0</v>
      </c>
      <c r="I90" s="270">
        <f>SUM(LARGE(D90:H90,{1}))</f>
        <v>0</v>
      </c>
      <c r="J90" s="155">
        <f t="shared" si="10"/>
        <v>2</v>
      </c>
    </row>
    <row r="91" spans="2:10" ht="13.5" thickBot="1" x14ac:dyDescent="0.25">
      <c r="B91" s="41" t="str">
        <f>IF($C$28="j",B$28,"")</f>
        <v/>
      </c>
      <c r="C91" s="153" t="str">
        <f>IF($C$28="j",C$28,"")</f>
        <v/>
      </c>
      <c r="D91" s="41">
        <f>IF($C$28="j",D$28,0)</f>
        <v>0</v>
      </c>
      <c r="E91" s="42">
        <f>IF($C$28="j",E$28,0)</f>
        <v>0</v>
      </c>
      <c r="F91" s="42">
        <f>IF($C$28="j",F$28,0)</f>
        <v>0</v>
      </c>
      <c r="G91" s="42">
        <f>IF($C$28="j",G$28,0)</f>
        <v>0</v>
      </c>
      <c r="H91" s="43">
        <f>IF($C$28="j",H$28,0)</f>
        <v>0</v>
      </c>
      <c r="I91" s="271">
        <f>SUM(LARGE(D91:H91,{1}))</f>
        <v>0</v>
      </c>
      <c r="J91" s="156">
        <f t="shared" si="10"/>
        <v>2</v>
      </c>
    </row>
    <row r="92" spans="2:10" x14ac:dyDescent="0.2">
      <c r="B92" s="53"/>
      <c r="C92" s="53"/>
      <c r="D92" s="53"/>
      <c r="E92" s="53"/>
      <c r="F92" s="53"/>
      <c r="G92" s="53"/>
      <c r="H92" s="53"/>
      <c r="I92" s="293"/>
      <c r="J92" s="294"/>
    </row>
    <row r="93" spans="2:10" x14ac:dyDescent="0.2">
      <c r="B93" s="53"/>
      <c r="C93" s="53"/>
      <c r="D93" s="53"/>
      <c r="E93" s="53"/>
      <c r="F93" s="53"/>
      <c r="G93" s="53"/>
      <c r="H93" s="53"/>
      <c r="I93" s="293"/>
      <c r="J93" s="294"/>
    </row>
    <row r="94" spans="2:10" x14ac:dyDescent="0.2">
      <c r="B94" s="53"/>
      <c r="C94" s="53"/>
      <c r="D94" s="53"/>
      <c r="E94" s="53"/>
      <c r="F94" s="53"/>
      <c r="G94" s="53"/>
      <c r="H94" s="53"/>
      <c r="I94" s="293"/>
      <c r="J94" s="294"/>
    </row>
    <row r="97" spans="1:26" x14ac:dyDescent="0.2">
      <c r="A97" s="1"/>
      <c r="N97" s="1"/>
      <c r="O97" s="1"/>
      <c r="P97" s="1"/>
      <c r="Q97" s="137"/>
      <c r="R97" s="129"/>
      <c r="T97" s="1"/>
      <c r="U97" s="1"/>
      <c r="V97" s="1"/>
      <c r="W97" s="275"/>
      <c r="X97" s="1"/>
      <c r="Y97" s="1"/>
      <c r="Z97" s="1"/>
    </row>
    <row r="98" spans="1:26" x14ac:dyDescent="0.2">
      <c r="A98" s="1"/>
      <c r="B98" s="262" t="s">
        <v>391</v>
      </c>
      <c r="N98" s="1"/>
      <c r="O98" s="1"/>
      <c r="P98" s="1"/>
      <c r="Q98" s="137"/>
      <c r="R98" s="129"/>
      <c r="T98" s="1"/>
      <c r="U98" s="1"/>
      <c r="V98" s="1"/>
      <c r="W98" s="275"/>
      <c r="X98" s="1"/>
      <c r="Y98" s="1"/>
      <c r="Z98" s="1"/>
    </row>
    <row r="99" spans="1:26" x14ac:dyDescent="0.2">
      <c r="A99" s="1"/>
      <c r="N99" s="1"/>
      <c r="O99" s="1"/>
      <c r="P99" s="1"/>
      <c r="Q99" s="137"/>
      <c r="R99" s="129"/>
      <c r="T99" s="1"/>
      <c r="U99" s="1"/>
      <c r="V99" s="1"/>
      <c r="W99" s="275"/>
      <c r="X99" s="1"/>
      <c r="Y99" s="1"/>
      <c r="Z99" s="1"/>
    </row>
    <row r="100" spans="1:26" x14ac:dyDescent="0.2">
      <c r="A100" s="1"/>
      <c r="N100" s="1"/>
      <c r="O100" s="53"/>
      <c r="P100" s="1"/>
      <c r="Q100" s="140"/>
      <c r="R100" s="129"/>
      <c r="T100" s="1"/>
      <c r="U100" s="1"/>
      <c r="V100" s="1"/>
      <c r="W100" s="275"/>
      <c r="X100" s="1"/>
      <c r="Y100" s="1"/>
      <c r="Z100" s="1"/>
    </row>
    <row r="101" spans="1:26" ht="13.5" thickBot="1" x14ac:dyDescent="0.25">
      <c r="A101" s="1"/>
      <c r="B101" s="101"/>
      <c r="C101" s="101"/>
      <c r="D101" s="101"/>
      <c r="E101" s="101"/>
      <c r="N101" s="1"/>
      <c r="O101" s="53"/>
      <c r="P101" s="1"/>
      <c r="Q101" s="140"/>
      <c r="R101" s="129"/>
      <c r="T101" s="1"/>
      <c r="U101" s="1"/>
      <c r="V101" s="1"/>
      <c r="W101" s="275"/>
      <c r="X101" s="1"/>
      <c r="Y101" s="1"/>
      <c r="Z101" s="1"/>
    </row>
    <row r="102" spans="1:26" x14ac:dyDescent="0.2">
      <c r="A102" s="1"/>
      <c r="B102" s="108" t="s">
        <v>59</v>
      </c>
      <c r="C102" s="109"/>
      <c r="D102" s="109" t="s">
        <v>61</v>
      </c>
      <c r="E102" s="110" t="s">
        <v>62</v>
      </c>
      <c r="N102" s="1"/>
      <c r="O102" s="53"/>
      <c r="P102" s="1"/>
      <c r="Q102" s="140"/>
      <c r="R102" s="129"/>
      <c r="T102" s="1"/>
      <c r="U102" s="1"/>
      <c r="V102" s="1"/>
      <c r="W102" s="275"/>
      <c r="X102" s="1"/>
      <c r="Y102" s="1"/>
      <c r="Z102" s="1"/>
    </row>
    <row r="103" spans="1:26" ht="13.5" thickBot="1" x14ac:dyDescent="0.25">
      <c r="A103" s="1"/>
      <c r="B103" s="111"/>
      <c r="C103" s="106"/>
      <c r="D103" s="106"/>
      <c r="E103" s="112" t="s">
        <v>65</v>
      </c>
      <c r="F103" s="1"/>
      <c r="G103" s="1"/>
      <c r="H103" s="1"/>
      <c r="I103" s="1"/>
      <c r="J103" s="1"/>
      <c r="K103" s="1"/>
      <c r="L103" s="1"/>
      <c r="M103" s="1"/>
      <c r="N103" s="1"/>
      <c r="O103" s="53"/>
      <c r="P103" s="1"/>
      <c r="Q103" s="140"/>
      <c r="R103" s="129"/>
      <c r="T103" s="1"/>
      <c r="U103" s="1"/>
      <c r="V103" s="1"/>
      <c r="W103" s="275"/>
      <c r="X103" s="1"/>
      <c r="Y103" s="1"/>
      <c r="Z103" s="1"/>
    </row>
    <row r="104" spans="1:26" x14ac:dyDescent="0.2">
      <c r="A104" s="1"/>
      <c r="B104" s="6" t="s">
        <v>418</v>
      </c>
      <c r="C104" s="173">
        <v>12</v>
      </c>
      <c r="D104" s="306">
        <v>4923</v>
      </c>
      <c r="E104" s="116">
        <f t="shared" ref="E104:E108" si="11">D104/D$104</f>
        <v>1</v>
      </c>
      <c r="F104" s="1"/>
      <c r="G104" s="1"/>
      <c r="H104" s="1"/>
      <c r="I104" s="1"/>
      <c r="J104" s="1"/>
      <c r="K104" s="1"/>
      <c r="L104" s="1"/>
      <c r="M104" s="1"/>
      <c r="N104" s="1"/>
      <c r="O104" s="53"/>
      <c r="P104" s="1"/>
      <c r="Q104" s="140"/>
      <c r="R104" s="129"/>
      <c r="T104" s="1"/>
      <c r="U104" s="1"/>
      <c r="V104" s="1"/>
      <c r="W104" s="275"/>
      <c r="X104" s="1"/>
      <c r="Y104" s="1"/>
      <c r="Z104" s="1"/>
    </row>
    <row r="105" spans="1:26" x14ac:dyDescent="0.2">
      <c r="A105" s="1"/>
      <c r="B105" s="9" t="s">
        <v>17</v>
      </c>
      <c r="C105" s="172">
        <v>13</v>
      </c>
      <c r="D105" s="182">
        <v>4911</v>
      </c>
      <c r="E105" s="118">
        <f>D105/D$104</f>
        <v>0.99756246191346742</v>
      </c>
      <c r="F105" s="1"/>
      <c r="G105" s="1"/>
      <c r="H105" s="1"/>
      <c r="I105" s="1"/>
      <c r="J105" s="1"/>
      <c r="K105" s="1"/>
      <c r="L105" s="1"/>
      <c r="M105" s="1"/>
      <c r="N105" s="1"/>
      <c r="O105" s="53"/>
      <c r="P105" s="1"/>
      <c r="Q105" s="140"/>
      <c r="R105" s="129"/>
      <c r="T105" s="1"/>
      <c r="U105" s="1"/>
      <c r="V105" s="1"/>
      <c r="W105" s="275"/>
      <c r="X105" s="1"/>
      <c r="Y105" s="1"/>
      <c r="Z105" s="1"/>
    </row>
    <row r="106" spans="1:26" x14ac:dyDescent="0.2">
      <c r="A106" s="1"/>
      <c r="B106" s="165" t="s">
        <v>12</v>
      </c>
      <c r="C106" s="172">
        <v>18</v>
      </c>
      <c r="D106" s="182">
        <v>4699</v>
      </c>
      <c r="E106" s="118">
        <f t="shared" si="11"/>
        <v>0.95449928905139148</v>
      </c>
      <c r="F106" s="1"/>
      <c r="G106" s="1"/>
      <c r="H106" s="1"/>
      <c r="I106" s="1"/>
      <c r="J106" s="53"/>
      <c r="K106" s="54"/>
      <c r="L106" s="54"/>
      <c r="M106" s="1"/>
      <c r="N106" s="1"/>
      <c r="O106" s="53"/>
      <c r="P106" s="1"/>
      <c r="Q106" s="140"/>
      <c r="R106" s="129"/>
      <c r="T106" s="1"/>
      <c r="U106" s="1"/>
      <c r="V106" s="1"/>
      <c r="W106" s="275"/>
      <c r="X106" s="1"/>
      <c r="Y106" s="1"/>
      <c r="Z106" s="1"/>
    </row>
    <row r="107" spans="1:26" x14ac:dyDescent="0.2">
      <c r="A107" s="1"/>
      <c r="B107" s="9" t="s">
        <v>3</v>
      </c>
      <c r="C107" s="172">
        <v>24</v>
      </c>
      <c r="D107" s="182">
        <v>4580</v>
      </c>
      <c r="E107" s="118">
        <f t="shared" si="11"/>
        <v>0.93032703635994307</v>
      </c>
      <c r="F107" s="106"/>
      <c r="G107" s="1"/>
      <c r="H107" s="1"/>
      <c r="I107" s="1"/>
      <c r="J107" s="53"/>
      <c r="K107" s="54"/>
      <c r="L107" s="54"/>
      <c r="M107" s="1"/>
      <c r="N107" s="1"/>
      <c r="O107" s="53"/>
      <c r="P107" s="1"/>
      <c r="Q107" s="140"/>
      <c r="R107" s="129"/>
      <c r="T107" s="1"/>
      <c r="U107" s="1"/>
      <c r="V107" s="1"/>
      <c r="W107" s="275"/>
      <c r="X107" s="1"/>
      <c r="Y107" s="1"/>
      <c r="Z107" s="1"/>
    </row>
    <row r="108" spans="1:26" ht="15" x14ac:dyDescent="0.25">
      <c r="A108" s="1"/>
      <c r="B108" s="165" t="s">
        <v>4</v>
      </c>
      <c r="C108" s="172">
        <v>28</v>
      </c>
      <c r="D108" s="182">
        <v>4273</v>
      </c>
      <c r="E108" s="118">
        <f t="shared" si="11"/>
        <v>0.86796668697948409</v>
      </c>
      <c r="F108" s="1"/>
      <c r="G108" s="1"/>
      <c r="H108" s="1"/>
      <c r="I108" s="188"/>
      <c r="J108" s="176"/>
      <c r="K108" s="188"/>
      <c r="L108" s="54"/>
      <c r="M108" s="1"/>
      <c r="N108" s="1"/>
      <c r="O108" s="53"/>
      <c r="P108" s="1"/>
      <c r="Q108" s="140"/>
      <c r="R108" s="129"/>
      <c r="T108" s="1"/>
      <c r="U108" s="1"/>
      <c r="V108" s="1"/>
      <c r="W108" s="275"/>
      <c r="X108" s="1"/>
      <c r="Y108" s="1"/>
      <c r="Z108" s="1"/>
    </row>
    <row r="109" spans="1:26" ht="15" x14ac:dyDescent="0.25">
      <c r="A109" s="1"/>
      <c r="B109" s="165" t="s">
        <v>103</v>
      </c>
      <c r="C109" s="172">
        <v>33</v>
      </c>
      <c r="D109" s="182">
        <v>3958</v>
      </c>
      <c r="E109" s="118">
        <f>D109/D$104</f>
        <v>0.80398131220800328</v>
      </c>
      <c r="F109" s="1"/>
      <c r="G109" s="1"/>
      <c r="H109" s="1"/>
      <c r="I109" s="188"/>
      <c r="J109" s="176"/>
      <c r="K109" s="188"/>
      <c r="L109" s="54"/>
      <c r="M109" s="1"/>
      <c r="N109" s="54"/>
      <c r="O109" s="278"/>
      <c r="P109" s="1"/>
      <c r="Q109" s="140"/>
      <c r="R109" s="129"/>
      <c r="T109" s="1"/>
      <c r="U109" s="1"/>
      <c r="V109" s="1"/>
      <c r="W109" s="275"/>
      <c r="X109" s="1"/>
      <c r="Y109" s="1"/>
      <c r="Z109" s="1"/>
    </row>
    <row r="110" spans="1:26" ht="15" x14ac:dyDescent="0.25">
      <c r="A110" s="1"/>
      <c r="B110" s="165" t="s">
        <v>80</v>
      </c>
      <c r="C110" s="172">
        <v>34</v>
      </c>
      <c r="D110" s="182">
        <v>3919</v>
      </c>
      <c r="E110" s="118">
        <f>D110/D$104</f>
        <v>0.79605931342677227</v>
      </c>
      <c r="F110" s="104"/>
      <c r="G110" s="1"/>
      <c r="H110" s="1"/>
      <c r="I110" s="188"/>
      <c r="J110" s="188"/>
      <c r="K110" s="188"/>
      <c r="L110" s="54"/>
      <c r="M110" s="1"/>
      <c r="N110" s="1"/>
      <c r="O110" s="1"/>
      <c r="P110" s="1"/>
      <c r="Q110" s="140"/>
      <c r="R110" s="129"/>
      <c r="T110" s="1"/>
      <c r="U110" s="1"/>
      <c r="V110" s="1"/>
      <c r="W110" s="275"/>
      <c r="X110" s="1"/>
      <c r="Y110" s="1"/>
      <c r="Z110" s="1"/>
    </row>
    <row r="111" spans="1:26" ht="15" x14ac:dyDescent="0.25">
      <c r="A111" s="1"/>
      <c r="B111" s="165" t="s">
        <v>6</v>
      </c>
      <c r="C111" s="172">
        <v>40</v>
      </c>
      <c r="D111" s="182">
        <v>3288</v>
      </c>
      <c r="E111" s="118">
        <f>D111/D$104</f>
        <v>0.66788543570993297</v>
      </c>
      <c r="F111" s="104"/>
      <c r="G111" s="1"/>
      <c r="H111" s="1"/>
      <c r="I111" s="188"/>
      <c r="J111" s="188"/>
      <c r="K111" s="188"/>
      <c r="L111" s="54"/>
      <c r="M111" s="1"/>
      <c r="N111" s="1"/>
      <c r="O111" s="1"/>
      <c r="P111" s="1"/>
      <c r="Q111" s="137"/>
      <c r="R111" s="129"/>
      <c r="T111" s="1"/>
      <c r="U111" s="1"/>
      <c r="V111" s="1"/>
      <c r="W111" s="275"/>
      <c r="X111" s="1"/>
      <c r="Y111" s="1"/>
      <c r="Z111" s="1"/>
    </row>
    <row r="112" spans="1:26" ht="15" x14ac:dyDescent="0.25">
      <c r="A112" s="1"/>
      <c r="B112" s="165" t="s">
        <v>407</v>
      </c>
      <c r="C112" s="172">
        <v>41</v>
      </c>
      <c r="D112" s="182">
        <v>2690</v>
      </c>
      <c r="E112" s="118">
        <f>D112/D$104</f>
        <v>0.54641478773105834</v>
      </c>
      <c r="F112" s="104"/>
      <c r="G112" s="1"/>
      <c r="H112" s="1"/>
      <c r="I112" s="188"/>
      <c r="J112" s="188"/>
      <c r="K112" s="188"/>
      <c r="L112" s="1"/>
      <c r="M112" s="1"/>
      <c r="N112" s="1"/>
      <c r="O112" s="1"/>
      <c r="P112" s="1"/>
      <c r="Q112" s="137"/>
      <c r="R112" s="129"/>
      <c r="T112" s="1"/>
      <c r="U112" s="1"/>
      <c r="V112" s="1"/>
      <c r="W112" s="275"/>
      <c r="X112" s="1"/>
      <c r="Y112" s="1"/>
      <c r="Z112" s="1"/>
    </row>
    <row r="113" spans="1:26" ht="15" x14ac:dyDescent="0.25">
      <c r="A113" s="1"/>
      <c r="B113" s="165" t="s">
        <v>386</v>
      </c>
      <c r="C113" s="172">
        <v>43</v>
      </c>
      <c r="D113" s="307">
        <v>736</v>
      </c>
      <c r="E113" s="118">
        <f>D113/D$104</f>
        <v>0.14950233597399959</v>
      </c>
      <c r="F113" s="104"/>
      <c r="G113" s="1"/>
      <c r="H113" s="1"/>
      <c r="I113" s="188"/>
      <c r="J113" s="188"/>
      <c r="K113" s="188"/>
      <c r="L113" s="1"/>
      <c r="M113" s="1"/>
      <c r="N113" s="1"/>
      <c r="O113" s="1"/>
      <c r="P113" s="1"/>
      <c r="Q113" s="137"/>
      <c r="R113" s="129"/>
      <c r="T113" s="1"/>
      <c r="U113" s="1"/>
      <c r="V113" s="1"/>
      <c r="W113" s="275"/>
      <c r="X113" s="1"/>
      <c r="Y113" s="1"/>
      <c r="Z113" s="1"/>
    </row>
    <row r="114" spans="1:26" ht="15" x14ac:dyDescent="0.25">
      <c r="A114" s="1"/>
      <c r="B114" s="122"/>
      <c r="C114" s="2"/>
      <c r="D114" s="184"/>
      <c r="E114" s="178"/>
      <c r="F114" s="104"/>
      <c r="G114" s="1"/>
      <c r="H114" s="1"/>
      <c r="I114" s="188"/>
      <c r="J114" s="188"/>
      <c r="K114" s="188"/>
      <c r="L114" s="1"/>
      <c r="M114" s="1"/>
      <c r="N114" s="1"/>
      <c r="O114" s="1"/>
      <c r="P114" s="1"/>
      <c r="Q114" s="137"/>
      <c r="R114" s="129"/>
      <c r="T114" s="1"/>
      <c r="U114" s="1"/>
      <c r="V114" s="1"/>
      <c r="W114" s="275"/>
      <c r="X114" s="1"/>
      <c r="Y114" s="1"/>
      <c r="Z114" s="1"/>
    </row>
    <row r="115" spans="1:26" ht="15.75" thickBot="1" x14ac:dyDescent="0.3">
      <c r="A115" s="1"/>
      <c r="B115" s="179"/>
      <c r="C115" s="12"/>
      <c r="D115" s="185"/>
      <c r="E115" s="180"/>
      <c r="F115" s="104"/>
      <c r="G115" s="1"/>
      <c r="H115" s="1"/>
      <c r="I115" s="188"/>
      <c r="J115" s="188"/>
      <c r="K115" s="188"/>
      <c r="L115" s="1"/>
      <c r="M115" s="53"/>
      <c r="N115" s="1"/>
      <c r="O115" s="1"/>
      <c r="P115" s="1"/>
      <c r="Q115" s="137"/>
      <c r="R115" s="129"/>
      <c r="T115" s="1"/>
      <c r="U115" s="1"/>
      <c r="V115" s="1"/>
      <c r="W115" s="275"/>
      <c r="X115" s="1"/>
      <c r="Y115" s="1"/>
      <c r="Z115" s="1"/>
    </row>
    <row r="116" spans="1:26" ht="15" x14ac:dyDescent="0.25">
      <c r="A116" s="1"/>
      <c r="B116" s="1"/>
      <c r="C116" s="1"/>
      <c r="D116" s="1"/>
      <c r="E116" s="1"/>
      <c r="F116" s="104"/>
      <c r="G116" s="1"/>
      <c r="H116" s="1"/>
      <c r="I116" s="188"/>
      <c r="J116" s="188"/>
      <c r="K116" s="188"/>
      <c r="L116" s="1"/>
      <c r="M116" s="1"/>
      <c r="N116" s="1"/>
      <c r="O116" s="1"/>
      <c r="P116" s="1"/>
      <c r="Q116" s="137"/>
      <c r="R116" s="129"/>
      <c r="T116" s="1"/>
      <c r="U116" s="1"/>
      <c r="V116" s="1"/>
      <c r="W116" s="275"/>
      <c r="X116" s="1"/>
      <c r="Y116" s="1"/>
      <c r="Z116" s="1"/>
    </row>
    <row r="117" spans="1:26" ht="15" x14ac:dyDescent="0.25">
      <c r="A117" s="1"/>
      <c r="B117" s="1"/>
      <c r="C117" s="104"/>
      <c r="D117" s="137"/>
      <c r="E117" s="277"/>
      <c r="F117" s="104"/>
      <c r="G117" s="1"/>
      <c r="H117" s="1"/>
      <c r="I117" s="188"/>
      <c r="J117" s="188"/>
      <c r="K117" s="188"/>
      <c r="L117" s="1"/>
      <c r="M117" s="1"/>
      <c r="N117" s="1"/>
      <c r="O117" s="1"/>
      <c r="P117" s="1"/>
      <c r="Q117" s="137"/>
      <c r="R117" s="129"/>
      <c r="T117" s="1"/>
      <c r="U117" s="1"/>
      <c r="V117" s="1"/>
      <c r="W117" s="275"/>
      <c r="X117" s="1"/>
      <c r="Y117" s="1"/>
      <c r="Z117" s="1"/>
    </row>
    <row r="118" spans="1:26" ht="15" x14ac:dyDescent="0.25">
      <c r="A118" s="1"/>
      <c r="B118" s="1"/>
      <c r="C118" s="104"/>
      <c r="D118" s="276"/>
      <c r="E118" s="277"/>
      <c r="F118" s="104"/>
      <c r="G118" s="1"/>
      <c r="H118" s="1"/>
      <c r="I118" s="188"/>
      <c r="J118" s="188"/>
      <c r="K118" s="188"/>
      <c r="L118" s="1"/>
      <c r="M118" s="1"/>
      <c r="N118" s="1"/>
      <c r="O118" s="1"/>
      <c r="P118" s="1"/>
      <c r="Q118" s="137"/>
      <c r="R118" s="129"/>
      <c r="T118" s="1"/>
      <c r="U118" s="1"/>
      <c r="V118" s="1"/>
      <c r="W118" s="275"/>
      <c r="X118" s="1"/>
      <c r="Y118" s="1"/>
      <c r="Z118" s="1"/>
    </row>
    <row r="119" spans="1:26" ht="15" x14ac:dyDescent="0.25">
      <c r="A119" s="1"/>
      <c r="B119" s="1"/>
      <c r="C119" s="1"/>
      <c r="D119" s="279"/>
      <c r="E119" s="280"/>
      <c r="F119" s="1"/>
      <c r="G119" s="1"/>
      <c r="H119" s="1"/>
      <c r="I119" s="188"/>
      <c r="J119" s="188"/>
      <c r="K119" s="188"/>
      <c r="L119" s="1"/>
      <c r="M119" s="1"/>
      <c r="N119" s="1"/>
      <c r="O119" s="1"/>
      <c r="P119" s="1"/>
      <c r="Q119" s="137"/>
      <c r="R119" s="129"/>
      <c r="T119" s="1"/>
      <c r="U119" s="1"/>
      <c r="V119" s="1"/>
      <c r="W119" s="275"/>
      <c r="X119" s="1"/>
      <c r="Y119" s="1"/>
      <c r="Z119" s="1"/>
    </row>
    <row r="120" spans="1:26" ht="15" x14ac:dyDescent="0.25">
      <c r="A120" s="1"/>
      <c r="B120" s="26"/>
      <c r="C120" s="1"/>
      <c r="D120" s="279"/>
      <c r="E120" s="280"/>
      <c r="F120" s="1"/>
      <c r="G120" s="1"/>
      <c r="H120" s="1"/>
      <c r="I120" s="188"/>
      <c r="J120" s="188"/>
      <c r="K120" s="188"/>
      <c r="L120" s="1"/>
      <c r="M120" s="1"/>
      <c r="N120" s="1"/>
      <c r="O120" s="1"/>
      <c r="P120" s="1"/>
      <c r="Q120" s="137"/>
      <c r="R120" s="129"/>
      <c r="T120" s="1"/>
      <c r="U120" s="1"/>
      <c r="V120" s="1"/>
      <c r="W120" s="275"/>
      <c r="X120" s="1"/>
      <c r="Y120" s="1"/>
      <c r="Z120" s="1"/>
    </row>
    <row r="121" spans="1:26" ht="15" x14ac:dyDescent="0.25">
      <c r="A121" s="281"/>
      <c r="B121" s="26"/>
      <c r="C121" s="1"/>
      <c r="D121" s="279"/>
      <c r="E121" s="280"/>
      <c r="F121" s="1"/>
      <c r="G121" s="1"/>
      <c r="H121" s="1"/>
      <c r="I121" s="188"/>
      <c r="J121" s="188"/>
      <c r="K121" s="188"/>
      <c r="L121" s="1"/>
      <c r="M121" s="1"/>
      <c r="N121" s="281"/>
      <c r="O121" s="281"/>
      <c r="P121" s="281"/>
      <c r="Q121" s="137"/>
      <c r="R121" s="129"/>
      <c r="T121" s="1"/>
      <c r="U121" s="1"/>
      <c r="V121" s="1"/>
      <c r="W121" s="275"/>
      <c r="X121" s="1"/>
      <c r="Y121" s="1"/>
      <c r="Z121" s="1"/>
    </row>
    <row r="122" spans="1:26" ht="15" x14ac:dyDescent="0.25">
      <c r="A122" s="281"/>
      <c r="B122" s="1"/>
      <c r="C122" s="1"/>
      <c r="D122" s="1"/>
      <c r="E122" s="1"/>
      <c r="F122" s="1"/>
      <c r="G122" s="1"/>
      <c r="H122" s="1"/>
      <c r="I122" s="188"/>
      <c r="J122" s="188"/>
      <c r="K122" s="176"/>
      <c r="L122" s="1"/>
      <c r="M122" s="1"/>
      <c r="N122" s="281"/>
      <c r="O122" s="281"/>
      <c r="P122" s="281"/>
      <c r="Q122" s="137"/>
      <c r="R122" s="129"/>
      <c r="T122" s="1"/>
      <c r="U122" s="1"/>
      <c r="V122" s="1"/>
      <c r="W122" s="275"/>
      <c r="X122" s="1"/>
      <c r="Y122" s="1"/>
      <c r="Z122" s="1"/>
    </row>
    <row r="123" spans="1:26" ht="15" x14ac:dyDescent="0.25">
      <c r="A123" s="281"/>
      <c r="B123" s="1"/>
      <c r="C123" s="1"/>
      <c r="D123" s="1"/>
      <c r="E123" s="1"/>
      <c r="F123" s="1"/>
      <c r="G123" s="1"/>
      <c r="H123" s="1"/>
      <c r="I123" s="188"/>
      <c r="J123" s="188"/>
      <c r="K123" s="176"/>
      <c r="L123" s="1"/>
      <c r="M123" s="1"/>
      <c r="N123" s="281"/>
      <c r="O123" s="281"/>
      <c r="P123" s="281"/>
      <c r="Q123" s="137"/>
      <c r="R123" s="129"/>
      <c r="T123" s="1"/>
      <c r="U123" s="1"/>
      <c r="V123" s="1"/>
      <c r="W123" s="275"/>
      <c r="X123" s="1"/>
      <c r="Y123" s="1"/>
      <c r="Z123" s="1"/>
    </row>
    <row r="124" spans="1:26" ht="15" x14ac:dyDescent="0.25">
      <c r="A124" s="281"/>
      <c r="B124" s="1"/>
      <c r="C124" s="1"/>
      <c r="D124" s="1"/>
      <c r="E124" s="1"/>
      <c r="F124" s="1"/>
      <c r="G124" s="1"/>
      <c r="H124" s="1"/>
      <c r="I124" s="188"/>
      <c r="J124" s="188"/>
      <c r="K124" s="176"/>
      <c r="L124" s="1"/>
      <c r="M124" s="1"/>
      <c r="N124" s="281"/>
      <c r="O124" s="281"/>
      <c r="P124" s="281"/>
      <c r="Q124" s="137"/>
      <c r="R124" s="129"/>
      <c r="T124" s="1"/>
      <c r="U124" s="1"/>
      <c r="V124" s="1"/>
      <c r="W124" s="275"/>
      <c r="X124" s="1"/>
      <c r="Y124" s="1"/>
      <c r="Z124" s="1"/>
    </row>
    <row r="125" spans="1:26" x14ac:dyDescent="0.2">
      <c r="A125" s="281"/>
      <c r="B125" s="281"/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137"/>
      <c r="R125" s="129"/>
      <c r="T125" s="1"/>
      <c r="U125" s="1"/>
      <c r="V125" s="1"/>
      <c r="W125" s="275"/>
      <c r="X125" s="1"/>
      <c r="Y125" s="1"/>
      <c r="Z125" s="1"/>
    </row>
    <row r="126" spans="1:26" x14ac:dyDescent="0.2">
      <c r="A126" s="281"/>
      <c r="B126" s="281"/>
      <c r="C126" s="281"/>
      <c r="D126" s="281"/>
      <c r="E126" s="281"/>
      <c r="F126" s="281"/>
      <c r="G126" s="281"/>
      <c r="H126" s="281"/>
      <c r="I126" s="281"/>
      <c r="J126" s="281"/>
      <c r="K126" s="281"/>
      <c r="L126" s="282"/>
      <c r="M126" s="281"/>
      <c r="N126" s="281"/>
      <c r="O126" s="281"/>
      <c r="P126" s="281"/>
      <c r="Q126" s="137"/>
      <c r="R126" s="129"/>
      <c r="T126" s="1"/>
      <c r="U126" s="1"/>
      <c r="V126" s="1"/>
      <c r="W126" s="275"/>
      <c r="X126" s="1"/>
      <c r="Y126" s="1"/>
      <c r="Z126" s="1"/>
    </row>
    <row r="127" spans="1:26" x14ac:dyDescent="0.2">
      <c r="A127" s="281"/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2"/>
      <c r="M127" s="281"/>
      <c r="N127" s="281"/>
      <c r="O127" s="281"/>
      <c r="P127" s="281"/>
      <c r="Q127" s="137"/>
      <c r="R127" s="129"/>
      <c r="T127" s="1"/>
      <c r="U127" s="1"/>
      <c r="V127" s="1"/>
      <c r="W127" s="275"/>
      <c r="X127" s="1"/>
      <c r="Y127" s="1"/>
      <c r="Z127" s="1"/>
    </row>
    <row r="128" spans="1:26" x14ac:dyDescent="0.2">
      <c r="A128" s="281"/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2"/>
      <c r="M128" s="281"/>
      <c r="N128" s="281"/>
      <c r="O128" s="281"/>
      <c r="P128" s="281"/>
      <c r="Q128" s="137"/>
      <c r="R128" s="129"/>
      <c r="T128" s="1"/>
      <c r="U128" s="1"/>
      <c r="V128" s="1"/>
      <c r="W128" s="275"/>
      <c r="X128" s="1"/>
      <c r="Y128" s="1"/>
      <c r="Z128" s="1"/>
    </row>
    <row r="129" spans="1:26" x14ac:dyDescent="0.2">
      <c r="A129" s="281"/>
      <c r="B129" s="281"/>
      <c r="C129" s="281"/>
      <c r="D129" s="281"/>
      <c r="E129" s="281"/>
      <c r="F129" s="281"/>
      <c r="G129" s="281"/>
      <c r="H129" s="281"/>
      <c r="I129" s="281"/>
      <c r="J129" s="281"/>
      <c r="K129" s="281"/>
      <c r="L129" s="282"/>
      <c r="M129" s="281"/>
      <c r="N129" s="281"/>
      <c r="O129" s="281"/>
      <c r="P129" s="281"/>
      <c r="Q129" s="137"/>
      <c r="R129" s="129"/>
      <c r="T129" s="1"/>
      <c r="U129" s="1"/>
      <c r="V129" s="1"/>
      <c r="W129" s="275"/>
      <c r="X129" s="1"/>
      <c r="Y129" s="1"/>
      <c r="Z129" s="1"/>
    </row>
    <row r="130" spans="1:26" x14ac:dyDescent="0.2">
      <c r="A130" s="281"/>
      <c r="B130" s="281"/>
      <c r="C130" s="281"/>
      <c r="D130" s="281"/>
      <c r="E130" s="281"/>
      <c r="F130" s="281"/>
      <c r="G130" s="281"/>
      <c r="H130" s="281"/>
      <c r="I130" s="281"/>
      <c r="J130" s="281"/>
      <c r="K130" s="281"/>
      <c r="L130" s="282"/>
      <c r="M130" s="281"/>
      <c r="N130" s="281"/>
      <c r="O130" s="281"/>
      <c r="P130" s="281"/>
      <c r="Q130" s="137"/>
      <c r="R130" s="129"/>
      <c r="T130" s="1"/>
      <c r="U130" s="1"/>
      <c r="V130" s="1"/>
      <c r="W130" s="275"/>
      <c r="X130" s="1"/>
      <c r="Y130" s="1"/>
      <c r="Z130" s="1"/>
    </row>
    <row r="131" spans="1:26" x14ac:dyDescent="0.2">
      <c r="A131" s="281"/>
      <c r="B131" s="281"/>
      <c r="C131" s="281"/>
      <c r="D131" s="281"/>
      <c r="E131" s="281"/>
      <c r="F131" s="281"/>
      <c r="G131" s="281"/>
      <c r="H131" s="281"/>
      <c r="I131" s="281"/>
      <c r="J131" s="281"/>
      <c r="K131" s="281"/>
      <c r="L131" s="282"/>
      <c r="M131" s="281"/>
      <c r="N131" s="281"/>
      <c r="O131" s="281"/>
      <c r="P131" s="281"/>
      <c r="Q131" s="137"/>
      <c r="R131" s="129"/>
      <c r="T131" s="1"/>
      <c r="U131" s="1"/>
      <c r="V131" s="1"/>
      <c r="W131" s="275"/>
      <c r="X131" s="1"/>
      <c r="Y131" s="1"/>
      <c r="Z131" s="1"/>
    </row>
    <row r="132" spans="1:26" x14ac:dyDescent="0.2">
      <c r="A132" s="281"/>
      <c r="B132" s="281"/>
      <c r="C132" s="281"/>
      <c r="D132" s="281"/>
      <c r="E132" s="281"/>
      <c r="F132" s="281"/>
      <c r="G132" s="281"/>
      <c r="H132" s="281"/>
      <c r="I132" s="281"/>
      <c r="J132" s="281"/>
      <c r="K132" s="281"/>
      <c r="L132" s="282"/>
      <c r="M132" s="281"/>
      <c r="N132" s="281"/>
      <c r="O132" s="281"/>
      <c r="P132" s="281"/>
      <c r="Q132" s="137"/>
      <c r="R132" s="129"/>
      <c r="T132" s="1"/>
      <c r="U132" s="1"/>
      <c r="V132" s="1"/>
      <c r="W132" s="275"/>
      <c r="X132" s="1"/>
      <c r="Y132" s="1"/>
      <c r="Z132" s="1"/>
    </row>
    <row r="133" spans="1:26" x14ac:dyDescent="0.2">
      <c r="A133" s="281"/>
      <c r="B133" s="281"/>
      <c r="C133" s="281"/>
      <c r="D133" s="281"/>
      <c r="E133" s="281"/>
      <c r="F133" s="281"/>
      <c r="G133" s="281"/>
      <c r="H133" s="281"/>
      <c r="I133" s="281"/>
      <c r="J133" s="281"/>
      <c r="K133" s="281"/>
      <c r="L133" s="282"/>
      <c r="M133" s="281"/>
      <c r="N133" s="281"/>
      <c r="O133" s="281"/>
      <c r="P133" s="281"/>
      <c r="Q133" s="137"/>
      <c r="R133" s="129"/>
      <c r="T133" s="1"/>
      <c r="U133" s="1"/>
      <c r="V133" s="1"/>
      <c r="W133" s="275"/>
      <c r="X133" s="1"/>
      <c r="Y133" s="1"/>
      <c r="Z133" s="1"/>
    </row>
    <row r="134" spans="1:26" x14ac:dyDescent="0.2">
      <c r="A134" s="281"/>
      <c r="B134" s="281"/>
      <c r="C134" s="281"/>
      <c r="D134" s="281"/>
      <c r="E134" s="281"/>
      <c r="F134" s="281"/>
      <c r="G134" s="281"/>
      <c r="H134" s="281"/>
      <c r="I134" s="281"/>
      <c r="J134" s="281"/>
      <c r="K134" s="281"/>
      <c r="L134" s="282"/>
      <c r="M134" s="281"/>
      <c r="N134" s="281"/>
      <c r="O134" s="281"/>
      <c r="P134" s="281"/>
      <c r="Q134" s="137"/>
      <c r="R134" s="129"/>
      <c r="T134" s="1"/>
      <c r="U134" s="1"/>
      <c r="V134" s="1"/>
      <c r="W134" s="275"/>
      <c r="X134" s="1"/>
      <c r="Y134" s="1"/>
      <c r="Z134" s="1"/>
    </row>
    <row r="135" spans="1:26" x14ac:dyDescent="0.2">
      <c r="A135" s="281"/>
      <c r="B135" s="281"/>
      <c r="C135" s="281"/>
      <c r="D135" s="281"/>
      <c r="E135" s="281"/>
      <c r="F135" s="281"/>
      <c r="G135" s="281"/>
      <c r="H135" s="281"/>
      <c r="I135" s="281"/>
      <c r="J135" s="281"/>
      <c r="K135" s="281"/>
      <c r="L135" s="282"/>
      <c r="M135" s="281"/>
      <c r="N135" s="281"/>
      <c r="O135" s="281"/>
      <c r="P135" s="281"/>
      <c r="Q135" s="137"/>
      <c r="R135" s="129"/>
      <c r="T135" s="1"/>
      <c r="U135" s="1"/>
      <c r="V135" s="1"/>
      <c r="W135" s="275"/>
      <c r="X135" s="1"/>
      <c r="Y135" s="1"/>
      <c r="Z135" s="1"/>
    </row>
    <row r="136" spans="1:26" x14ac:dyDescent="0.2">
      <c r="A136" s="281"/>
      <c r="B136" s="281"/>
      <c r="C136" s="281"/>
      <c r="D136" s="281"/>
      <c r="E136" s="281"/>
      <c r="F136" s="281"/>
      <c r="G136" s="281"/>
      <c r="H136" s="281"/>
      <c r="I136" s="281"/>
      <c r="J136" s="281"/>
      <c r="K136" s="281"/>
      <c r="L136" s="282"/>
      <c r="M136" s="281"/>
      <c r="N136" s="281"/>
      <c r="O136" s="281"/>
      <c r="P136" s="281"/>
      <c r="Q136" s="137"/>
      <c r="R136" s="129"/>
      <c r="T136" s="1"/>
      <c r="U136" s="1"/>
      <c r="V136" s="1"/>
      <c r="W136" s="275"/>
      <c r="X136" s="1"/>
      <c r="Y136" s="1"/>
      <c r="Z136" s="1"/>
    </row>
    <row r="137" spans="1:26" x14ac:dyDescent="0.2">
      <c r="A137" s="281"/>
      <c r="B137" s="281"/>
      <c r="C137" s="281"/>
      <c r="D137" s="281"/>
      <c r="E137" s="281"/>
      <c r="F137" s="281"/>
      <c r="G137" s="281"/>
      <c r="H137" s="281"/>
      <c r="I137" s="281"/>
      <c r="J137" s="281"/>
      <c r="K137" s="281"/>
      <c r="L137" s="282"/>
      <c r="M137" s="281"/>
      <c r="N137" s="281"/>
      <c r="O137" s="281"/>
      <c r="P137" s="281"/>
      <c r="Q137" s="137"/>
      <c r="R137" s="129"/>
      <c r="T137" s="1"/>
      <c r="U137" s="1"/>
      <c r="V137" s="1"/>
      <c r="W137" s="275"/>
      <c r="X137" s="1"/>
      <c r="Y137" s="1"/>
      <c r="Z137" s="1"/>
    </row>
    <row r="138" spans="1:26" x14ac:dyDescent="0.2">
      <c r="A138" s="281"/>
      <c r="B138" s="281"/>
      <c r="C138" s="281"/>
      <c r="D138" s="281"/>
      <c r="E138" s="281"/>
      <c r="F138" s="281"/>
      <c r="G138" s="281"/>
      <c r="H138" s="281"/>
      <c r="I138" s="281"/>
      <c r="J138" s="281"/>
      <c r="K138" s="281"/>
      <c r="L138" s="282"/>
      <c r="M138" s="281"/>
      <c r="N138" s="281"/>
      <c r="O138" s="281"/>
      <c r="P138" s="281"/>
      <c r="Q138" s="137"/>
      <c r="R138" s="129"/>
      <c r="T138" s="1"/>
      <c r="U138" s="1"/>
      <c r="V138" s="1"/>
      <c r="W138" s="275"/>
      <c r="X138" s="1"/>
      <c r="Y138" s="1"/>
      <c r="Z138" s="1"/>
    </row>
    <row r="139" spans="1:26" x14ac:dyDescent="0.2">
      <c r="A139" s="281"/>
      <c r="B139" s="281"/>
      <c r="C139" s="281"/>
      <c r="D139" s="281"/>
      <c r="E139" s="281"/>
      <c r="F139" s="281"/>
      <c r="G139" s="281"/>
      <c r="H139" s="281"/>
      <c r="I139" s="281"/>
      <c r="J139" s="281"/>
      <c r="K139" s="281"/>
      <c r="L139" s="282"/>
      <c r="M139" s="281"/>
      <c r="N139" s="281"/>
      <c r="O139" s="281"/>
      <c r="P139" s="281"/>
      <c r="Q139" s="137"/>
      <c r="R139" s="129"/>
      <c r="T139" s="1"/>
      <c r="U139" s="1"/>
      <c r="V139" s="1"/>
      <c r="W139" s="275"/>
      <c r="X139" s="1"/>
      <c r="Y139" s="1"/>
      <c r="Z139" s="1"/>
    </row>
    <row r="140" spans="1:26" x14ac:dyDescent="0.2">
      <c r="A140" s="281"/>
      <c r="B140" s="281"/>
      <c r="C140" s="281"/>
      <c r="D140" s="281"/>
      <c r="E140" s="281"/>
      <c r="F140" s="281"/>
      <c r="G140" s="281"/>
      <c r="H140" s="281"/>
      <c r="I140" s="281"/>
      <c r="J140" s="281"/>
      <c r="K140" s="281"/>
      <c r="L140" s="282"/>
      <c r="M140" s="281"/>
      <c r="N140" s="281"/>
      <c r="O140" s="281"/>
      <c r="P140" s="281"/>
      <c r="Q140" s="137"/>
      <c r="R140" s="129"/>
      <c r="T140" s="1"/>
      <c r="U140" s="1"/>
      <c r="V140" s="1"/>
      <c r="W140" s="275"/>
      <c r="X140" s="1"/>
      <c r="Y140" s="1"/>
      <c r="Z140" s="1"/>
    </row>
    <row r="141" spans="1:26" x14ac:dyDescent="0.2">
      <c r="A141" s="281"/>
      <c r="B141" s="281"/>
      <c r="C141" s="281"/>
      <c r="D141" s="281"/>
      <c r="E141" s="281"/>
      <c r="F141" s="281"/>
      <c r="G141" s="281"/>
      <c r="H141" s="281"/>
      <c r="I141" s="281"/>
      <c r="J141" s="281"/>
      <c r="K141" s="281"/>
      <c r="L141" s="282"/>
      <c r="M141" s="281"/>
      <c r="N141" s="281"/>
      <c r="O141" s="281"/>
      <c r="P141" s="281"/>
      <c r="Q141" s="137"/>
      <c r="R141" s="129"/>
      <c r="T141" s="1"/>
      <c r="U141" s="1"/>
      <c r="V141" s="1"/>
      <c r="W141" s="275"/>
      <c r="X141" s="1"/>
      <c r="Y141" s="1"/>
      <c r="Z141" s="1"/>
    </row>
    <row r="142" spans="1:26" x14ac:dyDescent="0.2">
      <c r="A142" s="281"/>
      <c r="B142" s="281"/>
      <c r="C142" s="281"/>
      <c r="D142" s="281"/>
      <c r="E142" s="281"/>
      <c r="F142" s="281"/>
      <c r="G142" s="281"/>
      <c r="H142" s="281"/>
      <c r="I142" s="281"/>
      <c r="J142" s="281"/>
      <c r="K142" s="281"/>
      <c r="L142" s="282"/>
      <c r="M142" s="281"/>
      <c r="N142" s="281"/>
      <c r="O142" s="281"/>
      <c r="P142" s="281"/>
      <c r="Q142" s="137"/>
      <c r="R142" s="129"/>
      <c r="T142" s="1"/>
      <c r="U142" s="1"/>
      <c r="V142" s="1"/>
      <c r="W142" s="275"/>
      <c r="X142" s="1"/>
      <c r="Y142" s="1"/>
      <c r="Z142" s="1"/>
    </row>
    <row r="143" spans="1:26" x14ac:dyDescent="0.2">
      <c r="A143" s="281"/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  <c r="L143" s="282"/>
      <c r="M143" s="281"/>
      <c r="N143" s="281"/>
      <c r="O143" s="281"/>
      <c r="P143" s="281"/>
      <c r="Q143" s="137"/>
      <c r="R143" s="129"/>
      <c r="T143" s="1"/>
      <c r="U143" s="1"/>
      <c r="V143" s="1"/>
      <c r="W143" s="275"/>
      <c r="X143" s="1"/>
      <c r="Y143" s="1"/>
      <c r="Z143" s="1"/>
    </row>
    <row r="144" spans="1:26" x14ac:dyDescent="0.2">
      <c r="A144" s="281"/>
      <c r="B144" s="281"/>
      <c r="C144" s="281"/>
      <c r="D144" s="281"/>
      <c r="E144" s="281"/>
      <c r="F144" s="281"/>
      <c r="G144" s="281"/>
      <c r="H144" s="281"/>
      <c r="I144" s="281"/>
      <c r="J144" s="281"/>
      <c r="K144" s="281"/>
      <c r="L144" s="282"/>
      <c r="M144" s="281"/>
      <c r="N144" s="281"/>
      <c r="O144" s="281"/>
      <c r="P144" s="281"/>
      <c r="Q144" s="137"/>
      <c r="R144" s="129"/>
      <c r="T144" s="1"/>
      <c r="U144" s="1"/>
      <c r="V144" s="1"/>
      <c r="W144" s="275"/>
      <c r="X144" s="1"/>
      <c r="Y144" s="1"/>
      <c r="Z144" s="1"/>
    </row>
    <row r="145" spans="1:26" x14ac:dyDescent="0.2">
      <c r="A145" s="281"/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  <c r="L145" s="282"/>
      <c r="M145" s="281"/>
      <c r="N145" s="281"/>
      <c r="O145" s="281"/>
      <c r="P145" s="281"/>
      <c r="Q145" s="137"/>
      <c r="R145" s="129"/>
      <c r="T145" s="1"/>
      <c r="U145" s="1"/>
      <c r="V145" s="1"/>
      <c r="W145" s="275"/>
      <c r="X145" s="1"/>
      <c r="Y145" s="1"/>
      <c r="Z145" s="1"/>
    </row>
    <row r="146" spans="1:26" x14ac:dyDescent="0.2">
      <c r="A146" s="281"/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2"/>
      <c r="M146" s="281"/>
      <c r="N146" s="281"/>
      <c r="O146" s="281"/>
      <c r="P146" s="281"/>
      <c r="Q146" s="137"/>
      <c r="R146" s="129"/>
      <c r="T146" s="1"/>
      <c r="U146" s="1"/>
      <c r="V146" s="1"/>
      <c r="W146" s="275"/>
      <c r="X146" s="1"/>
      <c r="Y146" s="1"/>
      <c r="Z146" s="1"/>
    </row>
    <row r="147" spans="1:26" x14ac:dyDescent="0.2">
      <c r="A147" s="281"/>
      <c r="B147" s="281"/>
      <c r="C147" s="281"/>
      <c r="D147" s="281"/>
      <c r="E147" s="281"/>
      <c r="F147" s="281"/>
      <c r="G147" s="281"/>
      <c r="H147" s="281"/>
      <c r="I147" s="281"/>
      <c r="J147" s="281"/>
      <c r="K147" s="281"/>
      <c r="L147" s="282"/>
      <c r="M147" s="281"/>
      <c r="N147" s="281"/>
      <c r="O147" s="281"/>
      <c r="P147" s="281"/>
      <c r="Q147" s="137"/>
      <c r="R147" s="129"/>
      <c r="T147" s="1"/>
      <c r="U147" s="1"/>
      <c r="V147" s="1"/>
      <c r="W147" s="275"/>
      <c r="X147" s="1"/>
      <c r="Y147" s="1"/>
      <c r="Z147" s="1"/>
    </row>
    <row r="148" spans="1:26" x14ac:dyDescent="0.2">
      <c r="A148" s="281"/>
      <c r="B148" s="281"/>
      <c r="C148" s="281"/>
      <c r="D148" s="281"/>
      <c r="E148" s="281"/>
      <c r="F148" s="281"/>
      <c r="G148" s="281"/>
      <c r="H148" s="281"/>
      <c r="I148" s="281"/>
      <c r="J148" s="281"/>
      <c r="K148" s="281"/>
      <c r="L148" s="283"/>
      <c r="M148" s="281"/>
      <c r="N148" s="281"/>
      <c r="O148" s="281"/>
      <c r="P148" s="281"/>
      <c r="Q148" s="137"/>
      <c r="R148" s="284"/>
      <c r="T148" s="1"/>
      <c r="U148" s="1"/>
      <c r="V148" s="1"/>
      <c r="W148" s="275"/>
      <c r="X148" s="1"/>
      <c r="Y148" s="1"/>
      <c r="Z148" s="1"/>
    </row>
    <row r="149" spans="1:26" x14ac:dyDescent="0.2">
      <c r="A149" s="281"/>
      <c r="B149" s="281"/>
      <c r="C149" s="281"/>
      <c r="D149" s="281"/>
      <c r="E149" s="281"/>
      <c r="F149" s="281"/>
      <c r="G149" s="281"/>
      <c r="H149" s="281"/>
      <c r="I149" s="281"/>
      <c r="J149" s="281"/>
      <c r="K149" s="281"/>
      <c r="L149" s="282"/>
      <c r="M149" s="281"/>
      <c r="N149" s="281"/>
      <c r="O149" s="281"/>
      <c r="P149" s="281"/>
      <c r="Q149" s="137"/>
      <c r="R149" s="129"/>
      <c r="T149" s="1"/>
      <c r="U149" s="1"/>
      <c r="V149" s="1"/>
      <c r="W149" s="275"/>
      <c r="X149" s="1"/>
      <c r="Y149" s="1"/>
      <c r="Z149" s="1"/>
    </row>
    <row r="150" spans="1:26" x14ac:dyDescent="0.2">
      <c r="A150" s="281"/>
      <c r="B150" s="281"/>
      <c r="C150" s="281"/>
      <c r="D150" s="281"/>
      <c r="E150" s="281"/>
      <c r="F150" s="281"/>
      <c r="G150" s="281"/>
      <c r="H150" s="281"/>
      <c r="I150" s="281"/>
      <c r="J150" s="281"/>
      <c r="K150" s="281"/>
      <c r="L150" s="282"/>
      <c r="M150" s="281"/>
      <c r="N150" s="281"/>
      <c r="O150" s="281"/>
      <c r="P150" s="281"/>
      <c r="Q150" s="137"/>
      <c r="R150" s="129"/>
      <c r="T150" s="1"/>
      <c r="U150" s="1"/>
      <c r="V150" s="1"/>
      <c r="W150" s="275"/>
      <c r="X150" s="1"/>
      <c r="Y150" s="1"/>
      <c r="Z150" s="1"/>
    </row>
    <row r="151" spans="1:26" x14ac:dyDescent="0.2">
      <c r="A151" s="281"/>
      <c r="B151" s="281"/>
      <c r="C151" s="281"/>
      <c r="D151" s="281"/>
      <c r="E151" s="281"/>
      <c r="F151" s="281"/>
      <c r="G151" s="281"/>
      <c r="H151" s="281"/>
      <c r="I151" s="281"/>
      <c r="J151" s="281"/>
      <c r="K151" s="281"/>
      <c r="L151" s="282"/>
      <c r="M151" s="281"/>
      <c r="N151" s="281"/>
      <c r="O151" s="281"/>
      <c r="P151" s="281"/>
      <c r="Q151" s="137"/>
      <c r="R151" s="129"/>
      <c r="T151" s="1"/>
      <c r="U151" s="1"/>
      <c r="V151" s="1"/>
      <c r="W151" s="275"/>
      <c r="X151" s="1"/>
      <c r="Y151" s="1"/>
      <c r="Z151" s="1"/>
    </row>
    <row r="152" spans="1:26" x14ac:dyDescent="0.2">
      <c r="A152" s="281"/>
      <c r="B152" s="281"/>
      <c r="C152" s="281"/>
      <c r="D152" s="281"/>
      <c r="E152" s="281"/>
      <c r="F152" s="281"/>
      <c r="G152" s="281"/>
      <c r="H152" s="281"/>
      <c r="I152" s="281"/>
      <c r="J152" s="281"/>
      <c r="K152" s="281"/>
      <c r="L152" s="282"/>
      <c r="M152" s="281"/>
      <c r="N152" s="281"/>
      <c r="O152" s="281"/>
      <c r="P152" s="281"/>
      <c r="Q152" s="137"/>
      <c r="R152" s="129"/>
      <c r="T152" s="1"/>
      <c r="U152" s="1"/>
      <c r="V152" s="1"/>
      <c r="W152" s="275"/>
      <c r="X152" s="1"/>
      <c r="Y152" s="1"/>
      <c r="Z152" s="1"/>
    </row>
    <row r="153" spans="1:26" x14ac:dyDescent="0.2">
      <c r="A153" s="281"/>
      <c r="B153" s="281"/>
      <c r="C153" s="281"/>
      <c r="D153" s="281"/>
      <c r="E153" s="281"/>
      <c r="F153" s="281"/>
      <c r="G153" s="281"/>
      <c r="H153" s="281"/>
      <c r="I153" s="281"/>
      <c r="J153" s="281"/>
      <c r="K153" s="281"/>
      <c r="L153" s="282"/>
      <c r="M153" s="281"/>
      <c r="N153" s="281"/>
      <c r="O153" s="281"/>
      <c r="P153" s="281"/>
      <c r="Q153" s="137"/>
      <c r="R153" s="129"/>
      <c r="T153" s="1"/>
      <c r="U153" s="1"/>
      <c r="V153" s="1"/>
      <c r="W153" s="275"/>
      <c r="X153" s="1"/>
      <c r="Y153" s="1"/>
      <c r="Z153" s="1"/>
    </row>
    <row r="154" spans="1:26" x14ac:dyDescent="0.2">
      <c r="A154" s="281"/>
      <c r="B154" s="281"/>
      <c r="C154" s="281"/>
      <c r="D154" s="281"/>
      <c r="E154" s="281"/>
      <c r="F154" s="281"/>
      <c r="G154" s="281"/>
      <c r="H154" s="281"/>
      <c r="I154" s="281"/>
      <c r="J154" s="281"/>
      <c r="K154" s="281"/>
      <c r="L154" s="282"/>
      <c r="M154" s="281"/>
      <c r="N154" s="281"/>
      <c r="O154" s="281"/>
      <c r="P154" s="281"/>
      <c r="Q154" s="137"/>
      <c r="R154" s="129"/>
      <c r="T154" s="1"/>
      <c r="U154" s="1"/>
      <c r="V154" s="1"/>
      <c r="W154" s="275"/>
      <c r="X154" s="1"/>
      <c r="Y154" s="1"/>
      <c r="Z154" s="1"/>
    </row>
    <row r="155" spans="1:26" x14ac:dyDescent="0.2">
      <c r="A155" s="281"/>
      <c r="B155" s="281"/>
      <c r="C155" s="281"/>
      <c r="D155" s="281"/>
      <c r="E155" s="281"/>
      <c r="F155" s="281"/>
      <c r="G155" s="281"/>
      <c r="H155" s="281"/>
      <c r="I155" s="281"/>
      <c r="J155" s="281"/>
      <c r="K155" s="281"/>
      <c r="L155" s="282"/>
      <c r="M155" s="281"/>
      <c r="N155" s="281"/>
      <c r="O155" s="281"/>
      <c r="P155" s="281"/>
      <c r="Q155" s="137"/>
      <c r="R155" s="129"/>
      <c r="T155" s="1"/>
      <c r="U155" s="1"/>
      <c r="V155" s="1"/>
      <c r="W155" s="275"/>
      <c r="X155" s="1"/>
      <c r="Y155" s="1"/>
      <c r="Z155" s="1"/>
    </row>
    <row r="156" spans="1:26" x14ac:dyDescent="0.2">
      <c r="A156" s="281"/>
      <c r="B156" s="281"/>
      <c r="C156" s="281"/>
      <c r="D156" s="281"/>
      <c r="E156" s="281"/>
      <c r="F156" s="281"/>
      <c r="G156" s="281"/>
      <c r="H156" s="281"/>
      <c r="I156" s="281"/>
      <c r="J156" s="281"/>
      <c r="K156" s="281"/>
      <c r="L156" s="282"/>
      <c r="M156" s="281"/>
      <c r="N156" s="281"/>
      <c r="O156" s="281"/>
      <c r="P156" s="281"/>
      <c r="Q156" s="137"/>
      <c r="R156" s="129"/>
      <c r="T156" s="1"/>
      <c r="U156" s="1"/>
      <c r="V156" s="1"/>
      <c r="W156" s="275"/>
      <c r="X156" s="1"/>
      <c r="Y156" s="1"/>
      <c r="Z156" s="1"/>
    </row>
    <row r="157" spans="1:26" x14ac:dyDescent="0.2">
      <c r="A157" s="281"/>
      <c r="B157" s="281"/>
      <c r="C157" s="281"/>
      <c r="D157" s="281"/>
      <c r="E157" s="281"/>
      <c r="F157" s="281"/>
      <c r="G157" s="281"/>
      <c r="H157" s="281"/>
      <c r="I157" s="281"/>
      <c r="J157" s="281"/>
      <c r="K157" s="281"/>
      <c r="L157" s="282"/>
      <c r="M157" s="281"/>
      <c r="N157" s="281"/>
      <c r="O157" s="281"/>
      <c r="P157" s="281"/>
      <c r="Q157" s="137"/>
      <c r="R157" s="129"/>
      <c r="T157" s="1"/>
      <c r="U157" s="1"/>
      <c r="V157" s="1"/>
      <c r="W157" s="275"/>
      <c r="X157" s="1"/>
      <c r="Y157" s="1"/>
      <c r="Z157" s="1"/>
    </row>
    <row r="158" spans="1:26" x14ac:dyDescent="0.2">
      <c r="A158" s="281"/>
      <c r="B158" s="281"/>
      <c r="C158" s="281"/>
      <c r="D158" s="281"/>
      <c r="E158" s="281"/>
      <c r="F158" s="281"/>
      <c r="G158" s="281"/>
      <c r="H158" s="281"/>
      <c r="I158" s="281"/>
      <c r="J158" s="281"/>
      <c r="K158" s="281"/>
      <c r="L158" s="282"/>
      <c r="M158" s="281"/>
      <c r="N158" s="281"/>
      <c r="O158" s="281"/>
      <c r="P158" s="281"/>
      <c r="Q158" s="137"/>
      <c r="R158" s="129"/>
      <c r="T158" s="1"/>
      <c r="U158" s="1"/>
      <c r="V158" s="1"/>
      <c r="W158" s="275"/>
      <c r="X158" s="1"/>
      <c r="Y158" s="1"/>
      <c r="Z158" s="1"/>
    </row>
    <row r="159" spans="1:26" x14ac:dyDescent="0.2">
      <c r="A159" s="281"/>
      <c r="B159" s="281"/>
      <c r="C159" s="281"/>
      <c r="D159" s="281"/>
      <c r="E159" s="281"/>
      <c r="F159" s="281"/>
      <c r="G159" s="281"/>
      <c r="H159" s="281"/>
      <c r="I159" s="281"/>
      <c r="J159" s="281"/>
      <c r="K159" s="281"/>
      <c r="L159" s="282"/>
      <c r="M159" s="281"/>
      <c r="N159" s="281"/>
      <c r="O159" s="281"/>
      <c r="P159" s="281"/>
      <c r="Q159" s="137"/>
      <c r="R159" s="129"/>
      <c r="T159" s="1"/>
      <c r="U159" s="1"/>
      <c r="V159" s="1"/>
      <c r="W159" s="275"/>
      <c r="X159" s="1"/>
      <c r="Y159" s="1"/>
      <c r="Z159" s="1"/>
    </row>
    <row r="160" spans="1:26" x14ac:dyDescent="0.2">
      <c r="A160" s="281"/>
      <c r="B160" s="281"/>
      <c r="C160" s="281"/>
      <c r="D160" s="281"/>
      <c r="E160" s="281"/>
      <c r="F160" s="281"/>
      <c r="G160" s="281"/>
      <c r="H160" s="281"/>
      <c r="I160" s="281"/>
      <c r="J160" s="281"/>
      <c r="K160" s="281"/>
      <c r="L160" s="282"/>
      <c r="M160" s="281"/>
      <c r="N160" s="281"/>
      <c r="O160" s="281"/>
      <c r="P160" s="281"/>
      <c r="Q160" s="137"/>
      <c r="R160" s="129"/>
      <c r="T160" s="1"/>
      <c r="U160" s="1"/>
      <c r="V160" s="1"/>
      <c r="W160" s="275"/>
      <c r="X160" s="1"/>
      <c r="Y160" s="1"/>
      <c r="Z160" s="1"/>
    </row>
    <row r="161" spans="1:26" x14ac:dyDescent="0.2">
      <c r="A161" s="281"/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  <c r="L161" s="282"/>
      <c r="M161" s="281"/>
      <c r="N161" s="281"/>
      <c r="O161" s="281"/>
      <c r="P161" s="281"/>
      <c r="Q161" s="137"/>
      <c r="R161" s="129"/>
      <c r="T161" s="1"/>
      <c r="U161" s="1"/>
      <c r="V161" s="1"/>
      <c r="W161" s="275"/>
      <c r="X161" s="1"/>
      <c r="Y161" s="1"/>
      <c r="Z161" s="1"/>
    </row>
    <row r="162" spans="1:26" x14ac:dyDescent="0.2">
      <c r="A162" s="281"/>
      <c r="B162" s="281"/>
      <c r="C162" s="281"/>
      <c r="D162" s="281"/>
      <c r="E162" s="281"/>
      <c r="F162" s="281"/>
      <c r="G162" s="281"/>
      <c r="H162" s="281"/>
      <c r="I162" s="281"/>
      <c r="J162" s="281"/>
      <c r="K162" s="281"/>
      <c r="L162" s="282"/>
      <c r="M162" s="281"/>
      <c r="N162" s="281"/>
      <c r="O162" s="281"/>
      <c r="P162" s="281"/>
      <c r="Q162" s="137"/>
      <c r="R162" s="129"/>
      <c r="T162" s="1"/>
      <c r="U162" s="1"/>
      <c r="V162" s="1"/>
      <c r="W162" s="275"/>
      <c r="X162" s="1"/>
      <c r="Y162" s="1"/>
      <c r="Z162" s="1"/>
    </row>
    <row r="163" spans="1:26" x14ac:dyDescent="0.2">
      <c r="A163" s="281"/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  <c r="L163" s="282"/>
      <c r="M163" s="281"/>
      <c r="N163" s="281"/>
      <c r="O163" s="281"/>
      <c r="P163" s="281"/>
      <c r="Q163" s="137"/>
      <c r="R163" s="129"/>
      <c r="T163" s="1"/>
      <c r="U163" s="1"/>
      <c r="V163" s="1"/>
      <c r="W163" s="275"/>
      <c r="X163" s="1"/>
      <c r="Y163" s="1"/>
      <c r="Z163" s="1"/>
    </row>
    <row r="164" spans="1:26" x14ac:dyDescent="0.2">
      <c r="A164" s="281"/>
      <c r="B164" s="281"/>
      <c r="C164" s="281"/>
      <c r="D164" s="281"/>
      <c r="E164" s="281"/>
      <c r="F164" s="281"/>
      <c r="G164" s="281"/>
      <c r="H164" s="281"/>
      <c r="I164" s="281"/>
      <c r="J164" s="281"/>
      <c r="K164" s="281"/>
      <c r="L164" s="282"/>
      <c r="M164" s="281"/>
      <c r="N164" s="281"/>
      <c r="O164" s="281"/>
      <c r="P164" s="281"/>
      <c r="Q164" s="137"/>
      <c r="R164" s="129"/>
      <c r="T164" s="1"/>
      <c r="U164" s="1"/>
      <c r="V164" s="1"/>
      <c r="W164" s="275"/>
      <c r="X164" s="1"/>
      <c r="Y164" s="1"/>
      <c r="Z164" s="1"/>
    </row>
    <row r="165" spans="1:26" x14ac:dyDescent="0.2">
      <c r="A165" s="281"/>
      <c r="B165" s="281"/>
      <c r="C165" s="281"/>
      <c r="D165" s="281"/>
      <c r="E165" s="281"/>
      <c r="F165" s="281"/>
      <c r="G165" s="281"/>
      <c r="H165" s="281"/>
      <c r="I165" s="281"/>
      <c r="J165" s="281"/>
      <c r="K165" s="281"/>
      <c r="L165" s="282"/>
      <c r="M165" s="281"/>
      <c r="N165" s="281"/>
      <c r="O165" s="281"/>
      <c r="P165" s="281"/>
      <c r="Q165" s="137"/>
      <c r="R165" s="129"/>
      <c r="T165" s="1"/>
      <c r="U165" s="1"/>
      <c r="V165" s="1"/>
      <c r="W165" s="275"/>
      <c r="X165" s="1"/>
      <c r="Y165" s="1"/>
      <c r="Z165" s="1"/>
    </row>
    <row r="166" spans="1:26" x14ac:dyDescent="0.2">
      <c r="A166" s="281"/>
      <c r="B166" s="281"/>
      <c r="C166" s="281"/>
      <c r="D166" s="281"/>
      <c r="E166" s="281"/>
      <c r="F166" s="281"/>
      <c r="G166" s="281"/>
      <c r="H166" s="281"/>
      <c r="I166" s="281"/>
      <c r="J166" s="281"/>
      <c r="K166" s="281"/>
      <c r="L166" s="282"/>
      <c r="M166" s="281"/>
      <c r="N166" s="281"/>
      <c r="O166" s="281"/>
      <c r="P166" s="281"/>
      <c r="Q166" s="137"/>
      <c r="R166" s="129"/>
      <c r="T166" s="1"/>
      <c r="U166" s="1"/>
      <c r="V166" s="1"/>
      <c r="W166" s="275"/>
      <c r="X166" s="1"/>
      <c r="Y166" s="1"/>
      <c r="Z166" s="1"/>
    </row>
    <row r="167" spans="1:26" x14ac:dyDescent="0.2">
      <c r="A167" s="281"/>
      <c r="B167" s="281"/>
      <c r="C167" s="281"/>
      <c r="D167" s="281"/>
      <c r="E167" s="281"/>
      <c r="F167" s="281"/>
      <c r="G167" s="281"/>
      <c r="H167" s="281"/>
      <c r="I167" s="281"/>
      <c r="J167" s="281"/>
      <c r="K167" s="281"/>
      <c r="L167" s="282"/>
      <c r="M167" s="281"/>
      <c r="N167" s="281"/>
      <c r="O167" s="281"/>
      <c r="P167" s="281"/>
      <c r="Q167" s="137"/>
      <c r="R167" s="129"/>
      <c r="T167" s="1"/>
      <c r="U167" s="1"/>
      <c r="V167" s="1"/>
      <c r="W167" s="275"/>
      <c r="X167" s="1"/>
      <c r="Y167" s="1"/>
      <c r="Z167" s="1"/>
    </row>
    <row r="168" spans="1:26" x14ac:dyDescent="0.2">
      <c r="A168" s="281"/>
      <c r="B168" s="281"/>
      <c r="C168" s="281"/>
      <c r="D168" s="281"/>
      <c r="E168" s="281"/>
      <c r="F168" s="281"/>
      <c r="G168" s="281"/>
      <c r="H168" s="281"/>
      <c r="I168" s="281"/>
      <c r="J168" s="281"/>
      <c r="K168" s="281"/>
      <c r="L168" s="282"/>
      <c r="M168" s="281"/>
      <c r="N168" s="281"/>
      <c r="O168" s="281"/>
      <c r="P168" s="281"/>
      <c r="Q168" s="137"/>
      <c r="R168" s="129"/>
      <c r="T168" s="1"/>
      <c r="U168" s="1"/>
      <c r="V168" s="1"/>
      <c r="W168" s="275"/>
      <c r="X168" s="1"/>
      <c r="Y168" s="1"/>
      <c r="Z168" s="1"/>
    </row>
    <row r="169" spans="1:26" x14ac:dyDescent="0.2">
      <c r="A169" s="281"/>
      <c r="B169" s="281"/>
      <c r="C169" s="281"/>
      <c r="D169" s="281"/>
      <c r="E169" s="281"/>
      <c r="F169" s="281"/>
      <c r="G169" s="281"/>
      <c r="H169" s="281"/>
      <c r="I169" s="281"/>
      <c r="J169" s="281"/>
      <c r="K169" s="281"/>
      <c r="L169" s="282"/>
      <c r="M169" s="281"/>
      <c r="N169" s="281"/>
      <c r="O169" s="281"/>
      <c r="P169" s="281"/>
      <c r="Q169" s="137"/>
      <c r="R169" s="129"/>
      <c r="T169" s="1"/>
      <c r="U169" s="1"/>
      <c r="V169" s="1"/>
      <c r="W169" s="275"/>
      <c r="X169" s="1"/>
      <c r="Y169" s="1"/>
      <c r="Z169" s="1"/>
    </row>
    <row r="170" spans="1:26" x14ac:dyDescent="0.2">
      <c r="A170" s="281"/>
      <c r="B170" s="281"/>
      <c r="C170" s="281"/>
      <c r="D170" s="281"/>
      <c r="E170" s="281"/>
      <c r="F170" s="281"/>
      <c r="G170" s="281"/>
      <c r="H170" s="281"/>
      <c r="I170" s="281"/>
      <c r="J170" s="281"/>
      <c r="K170" s="281"/>
      <c r="L170" s="282"/>
      <c r="M170" s="281"/>
      <c r="N170" s="281"/>
      <c r="O170" s="281"/>
      <c r="P170" s="281"/>
      <c r="Q170" s="137"/>
      <c r="R170" s="129"/>
      <c r="T170" s="1"/>
      <c r="U170" s="1"/>
      <c r="V170" s="1"/>
      <c r="W170" s="275"/>
      <c r="X170" s="1"/>
      <c r="Y170" s="1"/>
      <c r="Z170" s="1"/>
    </row>
    <row r="171" spans="1:26" x14ac:dyDescent="0.2">
      <c r="A171" s="281"/>
      <c r="B171" s="281"/>
      <c r="C171" s="281"/>
      <c r="D171" s="281"/>
      <c r="E171" s="281"/>
      <c r="F171" s="281"/>
      <c r="G171" s="281"/>
      <c r="H171" s="281"/>
      <c r="I171" s="281"/>
      <c r="J171" s="281"/>
      <c r="K171" s="281"/>
      <c r="L171" s="282"/>
      <c r="M171" s="281"/>
      <c r="N171" s="281"/>
      <c r="O171" s="281"/>
      <c r="P171" s="281"/>
      <c r="Q171" s="137"/>
      <c r="R171" s="129"/>
      <c r="T171" s="1"/>
      <c r="U171" s="1"/>
      <c r="V171" s="1"/>
      <c r="W171" s="275"/>
      <c r="X171" s="1"/>
      <c r="Y171" s="1"/>
      <c r="Z171" s="1"/>
    </row>
    <row r="172" spans="1:26" x14ac:dyDescent="0.2">
      <c r="A172" s="281"/>
      <c r="B172" s="281"/>
      <c r="C172" s="281"/>
      <c r="D172" s="281"/>
      <c r="E172" s="281"/>
      <c r="F172" s="281"/>
      <c r="G172" s="281"/>
      <c r="H172" s="281"/>
      <c r="I172" s="281"/>
      <c r="J172" s="281"/>
      <c r="K172" s="281"/>
      <c r="L172" s="282"/>
      <c r="M172" s="281"/>
      <c r="N172" s="281"/>
      <c r="O172" s="281"/>
      <c r="P172" s="281"/>
      <c r="Q172" s="137"/>
      <c r="R172" s="129"/>
      <c r="T172" s="1"/>
      <c r="U172" s="1"/>
      <c r="V172" s="1"/>
      <c r="W172" s="275"/>
      <c r="X172" s="1"/>
      <c r="Y172" s="1"/>
      <c r="Z172" s="1"/>
    </row>
    <row r="173" spans="1:26" x14ac:dyDescent="0.2">
      <c r="A173" s="281"/>
      <c r="B173" s="281"/>
      <c r="C173" s="281"/>
      <c r="D173" s="281"/>
      <c r="E173" s="281"/>
      <c r="F173" s="281"/>
      <c r="G173" s="281"/>
      <c r="H173" s="281"/>
      <c r="I173" s="281"/>
      <c r="J173" s="281"/>
      <c r="K173" s="281"/>
      <c r="L173" s="282"/>
      <c r="M173" s="281"/>
      <c r="N173" s="281"/>
      <c r="O173" s="281"/>
      <c r="P173" s="281"/>
      <c r="Q173" s="137"/>
      <c r="R173" s="129"/>
      <c r="T173" s="1"/>
      <c r="U173" s="1"/>
      <c r="V173" s="1"/>
      <c r="W173" s="275"/>
      <c r="X173" s="1"/>
      <c r="Y173" s="1"/>
      <c r="Z173" s="1"/>
    </row>
    <row r="174" spans="1:26" x14ac:dyDescent="0.2">
      <c r="A174" s="281"/>
      <c r="B174" s="281"/>
      <c r="C174" s="281"/>
      <c r="D174" s="281"/>
      <c r="E174" s="281"/>
      <c r="F174" s="281"/>
      <c r="G174" s="281"/>
      <c r="H174" s="281"/>
      <c r="I174" s="281"/>
      <c r="J174" s="281"/>
      <c r="K174" s="281"/>
      <c r="L174" s="282"/>
      <c r="M174" s="281"/>
      <c r="N174" s="281"/>
      <c r="O174" s="281"/>
      <c r="P174" s="281"/>
      <c r="Q174" s="137"/>
      <c r="R174" s="129"/>
      <c r="T174" s="1"/>
      <c r="U174" s="1"/>
      <c r="V174" s="1"/>
      <c r="W174" s="275"/>
      <c r="X174" s="1"/>
      <c r="Y174" s="1"/>
      <c r="Z174" s="1"/>
    </row>
    <row r="175" spans="1:26" x14ac:dyDescent="0.2">
      <c r="A175" s="281"/>
      <c r="B175" s="281"/>
      <c r="C175" s="281"/>
      <c r="D175" s="281"/>
      <c r="E175" s="281"/>
      <c r="F175" s="281"/>
      <c r="G175" s="281"/>
      <c r="H175" s="281"/>
      <c r="I175" s="281"/>
      <c r="J175" s="281"/>
      <c r="K175" s="281"/>
      <c r="L175" s="282"/>
      <c r="M175" s="281"/>
      <c r="N175" s="281"/>
      <c r="O175" s="281"/>
      <c r="P175" s="281"/>
      <c r="Q175" s="137"/>
      <c r="R175" s="129"/>
      <c r="T175" s="1"/>
      <c r="U175" s="1"/>
      <c r="V175" s="1"/>
      <c r="W175" s="275"/>
      <c r="X175" s="1"/>
      <c r="Y175" s="1"/>
      <c r="Z175" s="1"/>
    </row>
    <row r="176" spans="1:26" x14ac:dyDescent="0.2">
      <c r="A176" s="281"/>
      <c r="B176" s="281"/>
      <c r="C176" s="281"/>
      <c r="D176" s="281"/>
      <c r="E176" s="281"/>
      <c r="F176" s="281"/>
      <c r="G176" s="281"/>
      <c r="H176" s="281"/>
      <c r="I176" s="281"/>
      <c r="J176" s="281"/>
      <c r="K176" s="281"/>
      <c r="L176" s="282"/>
      <c r="M176" s="281"/>
      <c r="N176" s="281"/>
      <c r="O176" s="281"/>
      <c r="P176" s="281"/>
      <c r="Q176" s="137"/>
      <c r="R176" s="129"/>
      <c r="T176" s="1"/>
      <c r="U176" s="1"/>
      <c r="V176" s="1"/>
      <c r="W176" s="275"/>
      <c r="X176" s="1"/>
      <c r="Y176" s="1"/>
      <c r="Z176" s="1"/>
    </row>
    <row r="177" spans="1:26" x14ac:dyDescent="0.2">
      <c r="A177" s="281"/>
      <c r="B177" s="281"/>
      <c r="C177" s="281"/>
      <c r="D177" s="281"/>
      <c r="E177" s="281"/>
      <c r="F177" s="281"/>
      <c r="G177" s="281"/>
      <c r="H177" s="281"/>
      <c r="I177" s="281"/>
      <c r="J177" s="281"/>
      <c r="K177" s="281"/>
      <c r="L177" s="282"/>
      <c r="M177" s="281"/>
      <c r="N177" s="281"/>
      <c r="O177" s="281"/>
      <c r="P177" s="281"/>
      <c r="Q177" s="137"/>
      <c r="R177" s="129"/>
      <c r="T177" s="1"/>
      <c r="U177" s="1"/>
      <c r="V177" s="1"/>
      <c r="W177" s="275"/>
      <c r="X177" s="1"/>
      <c r="Y177" s="1"/>
      <c r="Z177" s="1"/>
    </row>
    <row r="178" spans="1:26" x14ac:dyDescent="0.2">
      <c r="A178" s="281"/>
      <c r="B178" s="281"/>
      <c r="C178" s="281"/>
      <c r="D178" s="281"/>
      <c r="E178" s="281"/>
      <c r="F178" s="281"/>
      <c r="G178" s="281"/>
      <c r="H178" s="281"/>
      <c r="I178" s="281"/>
      <c r="J178" s="281"/>
      <c r="K178" s="281"/>
      <c r="L178" s="282"/>
      <c r="M178" s="281"/>
      <c r="N178" s="281"/>
      <c r="O178" s="281"/>
      <c r="P178" s="281"/>
      <c r="Q178" s="137"/>
      <c r="R178" s="129"/>
      <c r="T178" s="1"/>
      <c r="U178" s="1"/>
      <c r="V178" s="1"/>
      <c r="W178" s="275"/>
      <c r="X178" s="1"/>
      <c r="Y178" s="1"/>
      <c r="Z178" s="1"/>
    </row>
    <row r="179" spans="1:26" x14ac:dyDescent="0.2">
      <c r="A179" s="281"/>
      <c r="B179" s="281"/>
      <c r="C179" s="281"/>
      <c r="D179" s="281"/>
      <c r="E179" s="281"/>
      <c r="F179" s="281"/>
      <c r="G179" s="281"/>
      <c r="H179" s="281"/>
      <c r="I179" s="281"/>
      <c r="J179" s="281"/>
      <c r="K179" s="281"/>
      <c r="L179" s="282"/>
      <c r="M179" s="281"/>
      <c r="N179" s="281"/>
      <c r="O179" s="281"/>
      <c r="P179" s="281"/>
      <c r="Q179" s="137"/>
      <c r="R179" s="129"/>
      <c r="T179" s="1"/>
      <c r="U179" s="1"/>
      <c r="V179" s="1"/>
      <c r="W179" s="275"/>
      <c r="X179" s="1"/>
      <c r="Y179" s="1"/>
      <c r="Z179" s="1"/>
    </row>
    <row r="180" spans="1:26" x14ac:dyDescent="0.2">
      <c r="A180" s="281"/>
      <c r="B180" s="281"/>
      <c r="C180" s="281"/>
      <c r="D180" s="281"/>
      <c r="E180" s="281"/>
      <c r="F180" s="281"/>
      <c r="G180" s="281"/>
      <c r="H180" s="281"/>
      <c r="I180" s="281"/>
      <c r="J180" s="281"/>
      <c r="K180" s="281"/>
      <c r="L180" s="282"/>
      <c r="M180" s="281"/>
      <c r="N180" s="281"/>
      <c r="O180" s="281"/>
      <c r="P180" s="281"/>
      <c r="Q180" s="137"/>
      <c r="R180" s="129"/>
      <c r="T180" s="1"/>
      <c r="U180" s="1"/>
      <c r="V180" s="1"/>
      <c r="W180" s="275"/>
      <c r="X180" s="1"/>
      <c r="Y180" s="1"/>
      <c r="Z180" s="1"/>
    </row>
    <row r="181" spans="1:26" x14ac:dyDescent="0.2">
      <c r="A181" s="281"/>
      <c r="B181" s="281"/>
      <c r="C181" s="281"/>
      <c r="D181" s="281"/>
      <c r="E181" s="281"/>
      <c r="F181" s="281"/>
      <c r="G181" s="281"/>
      <c r="H181" s="281"/>
      <c r="I181" s="281"/>
      <c r="J181" s="281"/>
      <c r="K181" s="281"/>
      <c r="L181" s="282"/>
      <c r="M181" s="281"/>
      <c r="N181" s="281"/>
      <c r="O181" s="281"/>
      <c r="P181" s="281"/>
      <c r="Q181" s="137"/>
      <c r="R181" s="129"/>
      <c r="T181" s="1"/>
      <c r="U181" s="1"/>
      <c r="V181" s="1"/>
      <c r="W181" s="275"/>
      <c r="X181" s="1"/>
      <c r="Y181" s="1"/>
      <c r="Z181" s="1"/>
    </row>
    <row r="182" spans="1:26" x14ac:dyDescent="0.2">
      <c r="A182" s="281"/>
      <c r="B182" s="281"/>
      <c r="C182" s="281"/>
      <c r="D182" s="281"/>
      <c r="E182" s="281"/>
      <c r="F182" s="281"/>
      <c r="G182" s="281"/>
      <c r="H182" s="281"/>
      <c r="I182" s="281"/>
      <c r="J182" s="281"/>
      <c r="K182" s="281"/>
      <c r="L182" s="282"/>
      <c r="M182" s="281"/>
      <c r="N182" s="281"/>
      <c r="O182" s="281"/>
      <c r="P182" s="281"/>
      <c r="Q182" s="137"/>
      <c r="R182" s="129"/>
      <c r="T182" s="1"/>
      <c r="U182" s="1"/>
      <c r="V182" s="1"/>
      <c r="W182" s="275"/>
      <c r="X182" s="1"/>
      <c r="Y182" s="1"/>
      <c r="Z182" s="1"/>
    </row>
    <row r="183" spans="1:26" x14ac:dyDescent="0.2">
      <c r="A183" s="281"/>
      <c r="B183" s="281"/>
      <c r="C183" s="281"/>
      <c r="D183" s="281"/>
      <c r="E183" s="281"/>
      <c r="F183" s="281"/>
      <c r="G183" s="281"/>
      <c r="H183" s="281"/>
      <c r="I183" s="281"/>
      <c r="J183" s="281"/>
      <c r="K183" s="281"/>
      <c r="L183" s="282"/>
      <c r="M183" s="281"/>
      <c r="N183" s="281"/>
      <c r="O183" s="281"/>
      <c r="P183" s="281"/>
      <c r="Q183" s="137"/>
      <c r="R183" s="129"/>
      <c r="T183" s="1"/>
      <c r="U183" s="1"/>
      <c r="V183" s="1"/>
      <c r="W183" s="275"/>
      <c r="X183" s="1"/>
      <c r="Y183" s="1"/>
      <c r="Z183" s="1"/>
    </row>
    <row r="184" spans="1:26" x14ac:dyDescent="0.2">
      <c r="A184" s="281"/>
      <c r="B184" s="281"/>
      <c r="C184" s="281"/>
      <c r="D184" s="281"/>
      <c r="E184" s="281"/>
      <c r="F184" s="281"/>
      <c r="G184" s="281"/>
      <c r="H184" s="281"/>
      <c r="I184" s="281"/>
      <c r="J184" s="281"/>
      <c r="K184" s="281"/>
      <c r="L184" s="282"/>
      <c r="M184" s="281"/>
      <c r="N184" s="281"/>
      <c r="O184" s="281"/>
      <c r="P184" s="281"/>
      <c r="Q184" s="137"/>
      <c r="R184" s="129"/>
      <c r="T184" s="1"/>
      <c r="U184" s="1"/>
      <c r="V184" s="1"/>
      <c r="W184" s="275"/>
      <c r="X184" s="1"/>
      <c r="Y184" s="1"/>
      <c r="Z184" s="1"/>
    </row>
    <row r="185" spans="1:26" x14ac:dyDescent="0.2">
      <c r="A185" s="281"/>
      <c r="B185" s="281"/>
      <c r="C185" s="281"/>
      <c r="D185" s="281"/>
      <c r="E185" s="281"/>
      <c r="F185" s="281"/>
      <c r="G185" s="281"/>
      <c r="H185" s="281"/>
      <c r="I185" s="281"/>
      <c r="J185" s="281"/>
      <c r="K185" s="281"/>
      <c r="L185" s="282"/>
      <c r="M185" s="281"/>
      <c r="N185" s="281"/>
      <c r="O185" s="281"/>
      <c r="P185" s="281"/>
      <c r="Q185" s="137"/>
      <c r="R185" s="129"/>
      <c r="T185" s="1"/>
      <c r="U185" s="1"/>
      <c r="V185" s="1"/>
      <c r="W185" s="275"/>
      <c r="X185" s="1"/>
      <c r="Y185" s="1"/>
      <c r="Z185" s="1"/>
    </row>
    <row r="186" spans="1:26" x14ac:dyDescent="0.2">
      <c r="A186" s="281"/>
      <c r="B186" s="281"/>
      <c r="C186" s="281"/>
      <c r="D186" s="281"/>
      <c r="E186" s="281"/>
      <c r="F186" s="281"/>
      <c r="G186" s="281"/>
      <c r="H186" s="281"/>
      <c r="I186" s="281"/>
      <c r="J186" s="281"/>
      <c r="K186" s="281"/>
      <c r="L186" s="282"/>
      <c r="M186" s="281"/>
      <c r="N186" s="281"/>
      <c r="O186" s="281"/>
      <c r="P186" s="281"/>
      <c r="Q186" s="137"/>
      <c r="R186" s="129"/>
      <c r="T186" s="1"/>
      <c r="U186" s="1"/>
      <c r="V186" s="1"/>
      <c r="W186" s="275"/>
      <c r="X186" s="1"/>
      <c r="Y186" s="1"/>
      <c r="Z186" s="1"/>
    </row>
    <row r="187" spans="1:26" x14ac:dyDescent="0.2">
      <c r="A187" s="281"/>
      <c r="B187" s="281"/>
      <c r="C187" s="281"/>
      <c r="D187" s="281"/>
      <c r="E187" s="281"/>
      <c r="F187" s="281"/>
      <c r="G187" s="281"/>
      <c r="H187" s="281"/>
      <c r="I187" s="281"/>
      <c r="J187" s="281"/>
      <c r="K187" s="281"/>
      <c r="L187" s="283"/>
      <c r="M187" s="281"/>
      <c r="N187" s="281"/>
      <c r="O187" s="281"/>
      <c r="P187" s="281"/>
      <c r="Q187" s="137"/>
      <c r="R187" s="284"/>
      <c r="T187" s="1"/>
      <c r="U187" s="1"/>
      <c r="V187" s="1"/>
      <c r="W187" s="275"/>
      <c r="X187" s="1"/>
      <c r="Y187" s="1"/>
      <c r="Z187" s="1"/>
    </row>
    <row r="188" spans="1:26" x14ac:dyDescent="0.2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  <c r="K188" s="281"/>
      <c r="L188" s="282"/>
      <c r="M188" s="281"/>
      <c r="N188" s="281"/>
      <c r="O188" s="281"/>
      <c r="P188" s="281"/>
      <c r="Q188" s="137"/>
      <c r="R188" s="129"/>
      <c r="T188" s="1"/>
      <c r="U188" s="1"/>
      <c r="V188" s="1"/>
      <c r="W188" s="275"/>
      <c r="X188" s="1"/>
      <c r="Y188" s="1"/>
      <c r="Z188" s="1"/>
    </row>
    <row r="189" spans="1:26" x14ac:dyDescent="0.2">
      <c r="A189" s="281"/>
      <c r="B189" s="281"/>
      <c r="C189" s="281"/>
      <c r="D189" s="281"/>
      <c r="E189" s="281"/>
      <c r="F189" s="281"/>
      <c r="G189" s="281"/>
      <c r="H189" s="281"/>
      <c r="I189" s="281"/>
      <c r="J189" s="281"/>
      <c r="K189" s="281"/>
      <c r="L189" s="282"/>
      <c r="M189" s="281"/>
      <c r="N189" s="281"/>
      <c r="O189" s="281"/>
      <c r="P189" s="281"/>
      <c r="Q189" s="137"/>
      <c r="R189" s="129"/>
      <c r="T189" s="1"/>
      <c r="U189" s="1"/>
      <c r="V189" s="1"/>
      <c r="W189" s="275"/>
      <c r="X189" s="1"/>
      <c r="Y189" s="1"/>
      <c r="Z189" s="1"/>
    </row>
    <row r="190" spans="1:26" x14ac:dyDescent="0.2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  <c r="K190" s="281"/>
      <c r="L190" s="282"/>
      <c r="M190" s="281"/>
      <c r="N190" s="281"/>
      <c r="O190" s="281"/>
      <c r="P190" s="281"/>
      <c r="Q190" s="137"/>
      <c r="R190" s="129"/>
      <c r="T190" s="1"/>
      <c r="U190" s="1"/>
      <c r="V190" s="1"/>
      <c r="W190" s="275"/>
      <c r="X190" s="1"/>
      <c r="Y190" s="1"/>
      <c r="Z190" s="1"/>
    </row>
    <row r="191" spans="1:26" x14ac:dyDescent="0.2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  <c r="K191" s="281"/>
      <c r="L191" s="282"/>
      <c r="M191" s="281"/>
      <c r="N191" s="281"/>
      <c r="O191" s="281"/>
      <c r="P191" s="281"/>
      <c r="Q191" s="137"/>
      <c r="R191" s="129"/>
      <c r="T191" s="1"/>
      <c r="U191" s="1"/>
      <c r="V191" s="1"/>
      <c r="W191" s="275"/>
      <c r="X191" s="1"/>
      <c r="Y191" s="1"/>
      <c r="Z191" s="1"/>
    </row>
    <row r="192" spans="1:26" x14ac:dyDescent="0.2">
      <c r="A192" s="281"/>
      <c r="B192" s="281"/>
      <c r="C192" s="281"/>
      <c r="D192" s="281"/>
      <c r="E192" s="281"/>
      <c r="F192" s="281"/>
      <c r="G192" s="281"/>
      <c r="H192" s="281"/>
      <c r="I192" s="281"/>
      <c r="J192" s="281"/>
      <c r="K192" s="281"/>
      <c r="L192" s="282"/>
      <c r="M192" s="281"/>
      <c r="N192" s="281"/>
      <c r="O192" s="281"/>
      <c r="P192" s="281"/>
      <c r="Q192" s="137"/>
      <c r="R192" s="129"/>
      <c r="T192" s="1"/>
      <c r="U192" s="1"/>
      <c r="V192" s="1"/>
      <c r="W192" s="275"/>
      <c r="X192" s="1"/>
      <c r="Y192" s="1"/>
      <c r="Z192" s="1"/>
    </row>
    <row r="193" spans="1:26" x14ac:dyDescent="0.2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  <c r="K193" s="281"/>
      <c r="L193" s="282"/>
      <c r="M193" s="281"/>
      <c r="N193" s="281"/>
      <c r="O193" s="281"/>
      <c r="P193" s="281"/>
      <c r="Q193" s="137"/>
      <c r="R193" s="129"/>
      <c r="T193" s="1"/>
      <c r="U193" s="1"/>
      <c r="V193" s="1"/>
      <c r="W193" s="275"/>
      <c r="X193" s="1"/>
      <c r="Y193" s="1"/>
      <c r="Z193" s="1"/>
    </row>
    <row r="194" spans="1:26" x14ac:dyDescent="0.2">
      <c r="A194" s="281"/>
      <c r="B194" s="281"/>
      <c r="C194" s="281"/>
      <c r="D194" s="281"/>
      <c r="E194" s="281"/>
      <c r="F194" s="281"/>
      <c r="G194" s="281"/>
      <c r="H194" s="281"/>
      <c r="I194" s="281"/>
      <c r="J194" s="281"/>
      <c r="K194" s="281"/>
      <c r="L194" s="282"/>
      <c r="M194" s="281"/>
      <c r="N194" s="281"/>
      <c r="O194" s="281"/>
      <c r="P194" s="281"/>
      <c r="Q194" s="137"/>
      <c r="R194" s="129"/>
      <c r="T194" s="1"/>
      <c r="U194" s="1"/>
      <c r="V194" s="1"/>
      <c r="W194" s="275"/>
      <c r="X194" s="1"/>
      <c r="Y194" s="1"/>
      <c r="Z194" s="1"/>
    </row>
    <row r="195" spans="1:26" x14ac:dyDescent="0.2">
      <c r="A195" s="281"/>
      <c r="B195" s="281"/>
      <c r="C195" s="281"/>
      <c r="D195" s="281"/>
      <c r="E195" s="281"/>
      <c r="F195" s="281"/>
      <c r="G195" s="281"/>
      <c r="H195" s="281"/>
      <c r="I195" s="281"/>
      <c r="J195" s="281"/>
      <c r="K195" s="281"/>
      <c r="L195" s="282"/>
      <c r="M195" s="281"/>
      <c r="N195" s="281"/>
      <c r="O195" s="281"/>
      <c r="P195" s="281"/>
      <c r="Q195" s="137"/>
      <c r="R195" s="129"/>
      <c r="T195" s="1"/>
      <c r="U195" s="1"/>
      <c r="V195" s="1"/>
      <c r="W195" s="275"/>
      <c r="X195" s="1"/>
      <c r="Y195" s="1"/>
      <c r="Z195" s="1"/>
    </row>
    <row r="196" spans="1:26" x14ac:dyDescent="0.2">
      <c r="A196" s="281"/>
      <c r="B196" s="281"/>
      <c r="C196" s="281"/>
      <c r="D196" s="281"/>
      <c r="E196" s="281"/>
      <c r="F196" s="281"/>
      <c r="G196" s="281"/>
      <c r="H196" s="281"/>
      <c r="I196" s="281"/>
      <c r="J196" s="281"/>
      <c r="K196" s="281"/>
      <c r="L196" s="282"/>
      <c r="M196" s="281"/>
      <c r="N196" s="281"/>
      <c r="O196" s="281"/>
      <c r="P196" s="281"/>
      <c r="Q196" s="137"/>
      <c r="R196" s="129"/>
      <c r="T196" s="1"/>
      <c r="U196" s="1"/>
      <c r="V196" s="1"/>
      <c r="W196" s="275"/>
      <c r="X196" s="1"/>
      <c r="Y196" s="1"/>
      <c r="Z196" s="1"/>
    </row>
    <row r="197" spans="1:26" x14ac:dyDescent="0.2">
      <c r="A197" s="281"/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  <c r="L197" s="282"/>
      <c r="M197" s="281"/>
      <c r="N197" s="281"/>
      <c r="O197" s="281"/>
      <c r="P197" s="281"/>
      <c r="Q197" s="137"/>
      <c r="R197" s="129"/>
      <c r="T197" s="1"/>
      <c r="U197" s="1"/>
      <c r="V197" s="1"/>
      <c r="W197" s="275"/>
      <c r="X197" s="1"/>
      <c r="Y197" s="1"/>
      <c r="Z197" s="1"/>
    </row>
    <row r="198" spans="1:26" x14ac:dyDescent="0.2">
      <c r="A198" s="281"/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  <c r="L198" s="282"/>
      <c r="M198" s="281"/>
      <c r="N198" s="281"/>
      <c r="O198" s="281"/>
      <c r="P198" s="281"/>
      <c r="Q198" s="137"/>
      <c r="R198" s="129"/>
      <c r="T198" s="1"/>
      <c r="U198" s="1"/>
      <c r="V198" s="1"/>
      <c r="W198" s="275"/>
      <c r="X198" s="1"/>
      <c r="Y198" s="1"/>
      <c r="Z198" s="1"/>
    </row>
    <row r="199" spans="1:26" x14ac:dyDescent="0.2">
      <c r="A199" s="281"/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2"/>
      <c r="M199" s="281"/>
      <c r="N199" s="281"/>
      <c r="O199" s="281"/>
      <c r="P199" s="281"/>
      <c r="Q199" s="137"/>
      <c r="R199" s="129"/>
      <c r="T199" s="1"/>
      <c r="U199" s="1"/>
      <c r="V199" s="1"/>
      <c r="W199" s="275"/>
      <c r="X199" s="1"/>
      <c r="Y199" s="1"/>
      <c r="Z199" s="1"/>
    </row>
    <row r="200" spans="1:26" x14ac:dyDescent="0.2">
      <c r="A200" s="281"/>
      <c r="B200" s="281"/>
      <c r="C200" s="281"/>
      <c r="D200" s="281"/>
      <c r="E200" s="281"/>
      <c r="F200" s="281"/>
      <c r="G200" s="281"/>
      <c r="H200" s="281"/>
      <c r="I200" s="281"/>
      <c r="J200" s="281"/>
      <c r="K200" s="281"/>
      <c r="L200" s="282"/>
      <c r="M200" s="281"/>
      <c r="N200" s="281"/>
      <c r="O200" s="281"/>
      <c r="P200" s="281"/>
      <c r="Q200" s="137"/>
      <c r="R200" s="129"/>
      <c r="T200" s="1"/>
      <c r="U200" s="1"/>
      <c r="V200" s="1"/>
      <c r="W200" s="275"/>
      <c r="X200" s="1"/>
      <c r="Y200" s="1"/>
      <c r="Z200" s="1"/>
    </row>
    <row r="201" spans="1:26" x14ac:dyDescent="0.2">
      <c r="A201" s="281"/>
      <c r="B201" s="281"/>
      <c r="C201" s="281"/>
      <c r="D201" s="281"/>
      <c r="E201" s="281"/>
      <c r="F201" s="281"/>
      <c r="G201" s="281"/>
      <c r="H201" s="281"/>
      <c r="I201" s="281"/>
      <c r="J201" s="281"/>
      <c r="K201" s="281"/>
      <c r="L201" s="282"/>
      <c r="M201" s="281"/>
      <c r="N201" s="281"/>
      <c r="O201" s="281"/>
      <c r="P201" s="281"/>
      <c r="Q201" s="137"/>
      <c r="R201" s="129"/>
      <c r="T201" s="1"/>
      <c r="U201" s="1"/>
      <c r="V201" s="1"/>
      <c r="W201" s="275"/>
      <c r="X201" s="1"/>
      <c r="Y201" s="1"/>
      <c r="Z201" s="1"/>
    </row>
    <row r="202" spans="1:26" x14ac:dyDescent="0.2">
      <c r="A202" s="281"/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2"/>
      <c r="M202" s="281"/>
      <c r="N202" s="281"/>
      <c r="O202" s="281"/>
      <c r="P202" s="281"/>
      <c r="Q202" s="137"/>
      <c r="R202" s="129"/>
      <c r="T202" s="1"/>
      <c r="U202" s="1"/>
      <c r="V202" s="1"/>
      <c r="W202" s="275"/>
      <c r="X202" s="1"/>
      <c r="Y202" s="1"/>
      <c r="Z202" s="1"/>
    </row>
    <row r="203" spans="1:26" x14ac:dyDescent="0.2">
      <c r="A203" s="281"/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2"/>
      <c r="M203" s="281"/>
      <c r="N203" s="281"/>
      <c r="O203" s="281"/>
      <c r="P203" s="281"/>
      <c r="Q203" s="137"/>
      <c r="R203" s="129"/>
      <c r="T203" s="1"/>
      <c r="U203" s="1"/>
      <c r="V203" s="1"/>
      <c r="W203" s="275"/>
      <c r="X203" s="1"/>
      <c r="Y203" s="1"/>
      <c r="Z203" s="1"/>
    </row>
    <row r="204" spans="1:26" x14ac:dyDescent="0.2">
      <c r="A204" s="281"/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2"/>
      <c r="M204" s="281"/>
      <c r="N204" s="281"/>
      <c r="O204" s="281"/>
      <c r="P204" s="281"/>
      <c r="Q204" s="137"/>
      <c r="R204" s="129"/>
      <c r="T204" s="1"/>
      <c r="U204" s="1"/>
      <c r="V204" s="1"/>
      <c r="W204" s="275"/>
      <c r="X204" s="1"/>
      <c r="Y204" s="1"/>
      <c r="Z204" s="1"/>
    </row>
    <row r="205" spans="1:26" x14ac:dyDescent="0.2">
      <c r="A205" s="281"/>
      <c r="B205" s="281"/>
      <c r="C205" s="281"/>
      <c r="D205" s="281"/>
      <c r="E205" s="281"/>
      <c r="F205" s="281"/>
      <c r="G205" s="281"/>
      <c r="H205" s="281"/>
      <c r="I205" s="281"/>
      <c r="J205" s="281"/>
      <c r="K205" s="281"/>
      <c r="L205" s="282"/>
      <c r="M205" s="281"/>
      <c r="N205" s="281"/>
      <c r="O205" s="281"/>
      <c r="P205" s="281"/>
      <c r="Q205" s="137"/>
      <c r="R205" s="129"/>
      <c r="T205" s="1"/>
      <c r="U205" s="1"/>
      <c r="V205" s="1"/>
      <c r="W205" s="275"/>
      <c r="X205" s="1"/>
      <c r="Y205" s="1"/>
      <c r="Z205" s="1"/>
    </row>
    <row r="206" spans="1:26" x14ac:dyDescent="0.2">
      <c r="A206" s="281"/>
      <c r="B206" s="281"/>
      <c r="C206" s="281"/>
      <c r="D206" s="281"/>
      <c r="E206" s="281"/>
      <c r="F206" s="281"/>
      <c r="G206" s="281"/>
      <c r="H206" s="281"/>
      <c r="I206" s="281"/>
      <c r="J206" s="281"/>
      <c r="K206" s="281"/>
      <c r="L206" s="282"/>
      <c r="M206" s="281"/>
      <c r="N206" s="281"/>
      <c r="O206" s="281"/>
      <c r="P206" s="281"/>
      <c r="Q206" s="137"/>
      <c r="R206" s="129"/>
      <c r="T206" s="1"/>
      <c r="U206" s="1"/>
      <c r="V206" s="1"/>
      <c r="W206" s="275"/>
      <c r="X206" s="1"/>
      <c r="Y206" s="1"/>
      <c r="Z206" s="1"/>
    </row>
    <row r="207" spans="1:26" x14ac:dyDescent="0.2">
      <c r="A207" s="281"/>
      <c r="B207" s="281"/>
      <c r="C207" s="281"/>
      <c r="D207" s="281"/>
      <c r="E207" s="281"/>
      <c r="F207" s="281"/>
      <c r="G207" s="281"/>
      <c r="H207" s="281"/>
      <c r="I207" s="281"/>
      <c r="J207" s="281"/>
      <c r="K207" s="281"/>
      <c r="L207" s="282"/>
      <c r="M207" s="281"/>
      <c r="N207" s="281"/>
      <c r="O207" s="281"/>
      <c r="P207" s="281"/>
      <c r="Q207" s="137"/>
      <c r="R207" s="129"/>
      <c r="T207" s="1"/>
      <c r="U207" s="1"/>
      <c r="V207" s="1"/>
      <c r="W207" s="275"/>
      <c r="X207" s="1"/>
      <c r="Y207" s="1"/>
      <c r="Z207" s="1"/>
    </row>
    <row r="208" spans="1:26" x14ac:dyDescent="0.2">
      <c r="A208" s="281"/>
      <c r="B208" s="281"/>
      <c r="C208" s="281"/>
      <c r="D208" s="281"/>
      <c r="E208" s="281"/>
      <c r="F208" s="281"/>
      <c r="G208" s="281"/>
      <c r="H208" s="281"/>
      <c r="I208" s="281"/>
      <c r="J208" s="281"/>
      <c r="K208" s="281"/>
      <c r="L208" s="282"/>
      <c r="M208" s="281"/>
      <c r="N208" s="281"/>
      <c r="O208" s="281"/>
      <c r="P208" s="281"/>
      <c r="Q208" s="137"/>
      <c r="R208" s="129"/>
      <c r="T208" s="1"/>
      <c r="U208" s="1"/>
      <c r="V208" s="1"/>
      <c r="W208" s="275"/>
      <c r="X208" s="1"/>
      <c r="Y208" s="1"/>
      <c r="Z208" s="1"/>
    </row>
    <row r="209" spans="1:26" x14ac:dyDescent="0.2">
      <c r="A209" s="281"/>
      <c r="B209" s="281"/>
      <c r="C209" s="281"/>
      <c r="D209" s="281"/>
      <c r="E209" s="281"/>
      <c r="F209" s="281"/>
      <c r="G209" s="281"/>
      <c r="H209" s="281"/>
      <c r="I209" s="281"/>
      <c r="J209" s="281"/>
      <c r="K209" s="281"/>
      <c r="L209" s="282"/>
      <c r="M209" s="281"/>
      <c r="N209" s="281"/>
      <c r="O209" s="281"/>
      <c r="P209" s="281"/>
      <c r="Q209" s="137"/>
      <c r="R209" s="129"/>
      <c r="T209" s="1"/>
      <c r="U209" s="1"/>
      <c r="V209" s="1"/>
      <c r="W209" s="275"/>
      <c r="X209" s="1"/>
      <c r="Y209" s="1"/>
      <c r="Z209" s="1"/>
    </row>
    <row r="210" spans="1:26" x14ac:dyDescent="0.2">
      <c r="A210" s="281"/>
      <c r="B210" s="281"/>
      <c r="C210" s="281"/>
      <c r="D210" s="281"/>
      <c r="E210" s="281"/>
      <c r="F210" s="281"/>
      <c r="G210" s="281"/>
      <c r="H210" s="281"/>
      <c r="I210" s="281"/>
      <c r="J210" s="281"/>
      <c r="K210" s="281"/>
      <c r="L210" s="282"/>
      <c r="M210" s="281"/>
      <c r="N210" s="281"/>
      <c r="O210" s="281"/>
      <c r="P210" s="281"/>
      <c r="Q210" s="137"/>
      <c r="R210" s="129"/>
      <c r="T210" s="1"/>
      <c r="U210" s="1"/>
      <c r="V210" s="1"/>
      <c r="W210" s="275"/>
      <c r="X210" s="1"/>
      <c r="Y210" s="1"/>
      <c r="Z210" s="1"/>
    </row>
    <row r="211" spans="1:26" x14ac:dyDescent="0.2">
      <c r="A211" s="281"/>
      <c r="B211" s="281"/>
      <c r="C211" s="281"/>
      <c r="D211" s="281"/>
      <c r="E211" s="281"/>
      <c r="F211" s="281"/>
      <c r="G211" s="281"/>
      <c r="H211" s="281"/>
      <c r="I211" s="281"/>
      <c r="J211" s="281"/>
      <c r="K211" s="281"/>
      <c r="L211" s="282"/>
      <c r="M211" s="281"/>
      <c r="N211" s="281"/>
      <c r="O211" s="281"/>
      <c r="P211" s="281"/>
      <c r="Q211" s="137"/>
      <c r="R211" s="129"/>
      <c r="T211" s="1"/>
      <c r="U211" s="1"/>
      <c r="V211" s="1"/>
      <c r="W211" s="275"/>
      <c r="X211" s="1"/>
      <c r="Y211" s="1"/>
      <c r="Z211" s="1"/>
    </row>
    <row r="212" spans="1:26" x14ac:dyDescent="0.2">
      <c r="A212" s="281"/>
      <c r="B212" s="281"/>
      <c r="C212" s="281"/>
      <c r="D212" s="281"/>
      <c r="E212" s="281"/>
      <c r="F212" s="281"/>
      <c r="G212" s="281"/>
      <c r="H212" s="281"/>
      <c r="I212" s="281"/>
      <c r="J212" s="281"/>
      <c r="K212" s="281"/>
      <c r="L212" s="282"/>
      <c r="M212" s="281"/>
      <c r="N212" s="281"/>
      <c r="O212" s="281"/>
      <c r="P212" s="281"/>
      <c r="Q212" s="137"/>
      <c r="R212" s="129"/>
      <c r="T212" s="1"/>
      <c r="U212" s="1"/>
      <c r="V212" s="1"/>
      <c r="W212" s="275"/>
      <c r="X212" s="1"/>
      <c r="Y212" s="1"/>
      <c r="Z212" s="1"/>
    </row>
    <row r="213" spans="1:26" x14ac:dyDescent="0.2">
      <c r="A213" s="281"/>
      <c r="B213" s="281"/>
      <c r="C213" s="281"/>
      <c r="D213" s="281"/>
      <c r="E213" s="281"/>
      <c r="F213" s="281"/>
      <c r="G213" s="281"/>
      <c r="H213" s="281"/>
      <c r="I213" s="281"/>
      <c r="J213" s="281"/>
      <c r="K213" s="281"/>
      <c r="L213" s="282"/>
      <c r="M213" s="281"/>
      <c r="N213" s="281"/>
      <c r="O213" s="281"/>
      <c r="P213" s="281"/>
      <c r="Q213" s="137"/>
      <c r="R213" s="129"/>
      <c r="T213" s="1"/>
      <c r="U213" s="1"/>
      <c r="V213" s="1"/>
      <c r="W213" s="275"/>
      <c r="X213" s="1"/>
      <c r="Y213" s="1"/>
      <c r="Z213" s="1"/>
    </row>
    <row r="214" spans="1:26" x14ac:dyDescent="0.2">
      <c r="A214" s="281"/>
      <c r="B214" s="281"/>
      <c r="C214" s="281"/>
      <c r="D214" s="281"/>
      <c r="E214" s="281"/>
      <c r="F214" s="281"/>
      <c r="G214" s="281"/>
      <c r="H214" s="281"/>
      <c r="I214" s="281"/>
      <c r="J214" s="281"/>
      <c r="K214" s="281"/>
      <c r="L214" s="282"/>
      <c r="M214" s="281"/>
      <c r="N214" s="281"/>
      <c r="O214" s="281"/>
      <c r="P214" s="281"/>
      <c r="Q214" s="137"/>
      <c r="R214" s="129"/>
      <c r="T214" s="1"/>
      <c r="U214" s="1"/>
      <c r="V214" s="1"/>
      <c r="W214" s="275"/>
      <c r="X214" s="1"/>
      <c r="Y214" s="1"/>
      <c r="Z214" s="1"/>
    </row>
    <row r="215" spans="1:26" x14ac:dyDescent="0.2">
      <c r="A215" s="281"/>
      <c r="B215" s="281"/>
      <c r="C215" s="281"/>
      <c r="D215" s="281"/>
      <c r="E215" s="281"/>
      <c r="F215" s="281"/>
      <c r="G215" s="281"/>
      <c r="H215" s="281"/>
      <c r="I215" s="281"/>
      <c r="J215" s="281"/>
      <c r="K215" s="281"/>
      <c r="L215" s="282"/>
      <c r="M215" s="281"/>
      <c r="N215" s="281"/>
      <c r="O215" s="281"/>
      <c r="P215" s="281"/>
      <c r="Q215" s="137"/>
      <c r="R215" s="129"/>
      <c r="T215" s="1"/>
      <c r="U215" s="1"/>
      <c r="V215" s="1"/>
      <c r="W215" s="275"/>
      <c r="X215" s="1"/>
      <c r="Y215" s="1"/>
      <c r="Z215" s="1"/>
    </row>
    <row r="216" spans="1:26" x14ac:dyDescent="0.2">
      <c r="A216" s="281"/>
      <c r="B216" s="281"/>
      <c r="C216" s="281"/>
      <c r="D216" s="281"/>
      <c r="E216" s="281"/>
      <c r="F216" s="281"/>
      <c r="G216" s="281"/>
      <c r="H216" s="281"/>
      <c r="I216" s="281"/>
      <c r="J216" s="281"/>
      <c r="K216" s="281"/>
      <c r="L216" s="282"/>
      <c r="M216" s="281"/>
      <c r="N216" s="281"/>
      <c r="O216" s="281"/>
      <c r="P216" s="281"/>
      <c r="Q216" s="137"/>
      <c r="R216" s="129"/>
      <c r="T216" s="1"/>
      <c r="U216" s="1"/>
      <c r="V216" s="1"/>
      <c r="W216" s="275"/>
      <c r="X216" s="1"/>
      <c r="Y216" s="1"/>
      <c r="Z216" s="1"/>
    </row>
    <row r="217" spans="1:26" x14ac:dyDescent="0.2">
      <c r="A217" s="281"/>
      <c r="B217" s="281"/>
      <c r="C217" s="281"/>
      <c r="D217" s="281"/>
      <c r="E217" s="281"/>
      <c r="F217" s="281"/>
      <c r="G217" s="281"/>
      <c r="H217" s="281"/>
      <c r="I217" s="281"/>
      <c r="J217" s="281"/>
      <c r="K217" s="281"/>
      <c r="L217" s="282"/>
      <c r="M217" s="281"/>
      <c r="N217" s="281"/>
      <c r="O217" s="281"/>
      <c r="P217" s="281"/>
      <c r="Q217" s="137"/>
      <c r="R217" s="129"/>
      <c r="T217" s="1"/>
      <c r="U217" s="1"/>
      <c r="V217" s="1"/>
      <c r="W217" s="275"/>
      <c r="X217" s="1"/>
      <c r="Y217" s="1"/>
      <c r="Z217" s="1"/>
    </row>
    <row r="218" spans="1:26" x14ac:dyDescent="0.2">
      <c r="A218" s="281"/>
      <c r="B218" s="281"/>
      <c r="C218" s="281"/>
      <c r="D218" s="281"/>
      <c r="E218" s="281"/>
      <c r="F218" s="281"/>
      <c r="G218" s="281"/>
      <c r="H218" s="281"/>
      <c r="I218" s="281"/>
      <c r="J218" s="281"/>
      <c r="K218" s="281"/>
      <c r="L218" s="283"/>
      <c r="M218" s="281"/>
      <c r="N218" s="281"/>
      <c r="O218" s="281"/>
      <c r="P218" s="281"/>
      <c r="Q218" s="137"/>
      <c r="R218" s="284"/>
      <c r="T218" s="1"/>
      <c r="U218" s="1"/>
      <c r="V218" s="1"/>
      <c r="W218" s="275"/>
      <c r="X218" s="1"/>
      <c r="Y218" s="1"/>
      <c r="Z218" s="1"/>
    </row>
    <row r="219" spans="1:26" x14ac:dyDescent="0.2">
      <c r="A219" s="281"/>
      <c r="B219" s="281"/>
      <c r="C219" s="281"/>
      <c r="D219" s="281"/>
      <c r="E219" s="281"/>
      <c r="F219" s="281"/>
      <c r="G219" s="281"/>
      <c r="H219" s="281"/>
      <c r="I219" s="281"/>
      <c r="J219" s="281"/>
      <c r="K219" s="281"/>
      <c r="L219" s="282"/>
      <c r="M219" s="281"/>
      <c r="N219" s="281"/>
      <c r="O219" s="281"/>
      <c r="P219" s="281"/>
      <c r="Q219" s="137"/>
      <c r="R219" s="129"/>
      <c r="T219" s="1"/>
      <c r="U219" s="1"/>
      <c r="V219" s="1"/>
      <c r="W219" s="275"/>
      <c r="X219" s="1"/>
      <c r="Y219" s="1"/>
      <c r="Z219" s="1"/>
    </row>
    <row r="220" spans="1:26" x14ac:dyDescent="0.2">
      <c r="A220" s="281"/>
      <c r="B220" s="281"/>
      <c r="C220" s="281"/>
      <c r="D220" s="281"/>
      <c r="E220" s="281"/>
      <c r="F220" s="281"/>
      <c r="G220" s="281"/>
      <c r="H220" s="281"/>
      <c r="I220" s="281"/>
      <c r="J220" s="281"/>
      <c r="K220" s="281"/>
      <c r="L220" s="282"/>
      <c r="M220" s="281"/>
      <c r="N220" s="281"/>
      <c r="O220" s="281"/>
      <c r="P220" s="281"/>
      <c r="Q220" s="137"/>
      <c r="R220" s="129"/>
      <c r="T220" s="1"/>
      <c r="U220" s="1"/>
      <c r="V220" s="1"/>
      <c r="W220" s="275"/>
      <c r="X220" s="1"/>
      <c r="Y220" s="1"/>
      <c r="Z220" s="1"/>
    </row>
    <row r="221" spans="1:26" x14ac:dyDescent="0.2">
      <c r="A221" s="281"/>
      <c r="B221" s="281"/>
      <c r="C221" s="281"/>
      <c r="D221" s="281"/>
      <c r="E221" s="281"/>
      <c r="F221" s="281"/>
      <c r="G221" s="281"/>
      <c r="H221" s="281"/>
      <c r="I221" s="281"/>
      <c r="J221" s="281"/>
      <c r="K221" s="281"/>
      <c r="L221" s="282"/>
      <c r="M221" s="281"/>
      <c r="N221" s="281"/>
      <c r="O221" s="281"/>
      <c r="P221" s="281"/>
      <c r="Q221" s="137"/>
      <c r="R221" s="129"/>
      <c r="T221" s="1"/>
      <c r="U221" s="1"/>
      <c r="V221" s="1"/>
      <c r="W221" s="275"/>
      <c r="X221" s="1"/>
      <c r="Y221" s="1"/>
      <c r="Z221" s="1"/>
    </row>
    <row r="222" spans="1:26" x14ac:dyDescent="0.2">
      <c r="A222" s="281"/>
      <c r="B222" s="281"/>
      <c r="C222" s="281"/>
      <c r="D222" s="281"/>
      <c r="E222" s="281"/>
      <c r="F222" s="281"/>
      <c r="G222" s="281"/>
      <c r="H222" s="281"/>
      <c r="I222" s="281"/>
      <c r="J222" s="281"/>
      <c r="K222" s="281"/>
      <c r="L222" s="282"/>
      <c r="M222" s="281"/>
      <c r="N222" s="281"/>
      <c r="O222" s="281"/>
      <c r="P222" s="281"/>
      <c r="Q222" s="137"/>
      <c r="R222" s="129"/>
      <c r="T222" s="1"/>
      <c r="U222" s="1"/>
      <c r="V222" s="1"/>
      <c r="W222" s="275"/>
      <c r="X222" s="1"/>
      <c r="Y222" s="1"/>
      <c r="Z222" s="1"/>
    </row>
    <row r="223" spans="1:26" x14ac:dyDescent="0.2">
      <c r="A223" s="281"/>
      <c r="B223" s="281"/>
      <c r="C223" s="281"/>
      <c r="D223" s="281"/>
      <c r="E223" s="281"/>
      <c r="F223" s="281"/>
      <c r="G223" s="281"/>
      <c r="H223" s="281"/>
      <c r="I223" s="281"/>
      <c r="J223" s="281"/>
      <c r="K223" s="281"/>
      <c r="L223" s="282"/>
      <c r="M223" s="281"/>
      <c r="N223" s="281"/>
      <c r="O223" s="281"/>
      <c r="P223" s="281"/>
      <c r="Q223" s="137"/>
      <c r="R223" s="129"/>
      <c r="T223" s="1"/>
      <c r="U223" s="1"/>
      <c r="V223" s="1"/>
      <c r="W223" s="275"/>
      <c r="X223" s="1"/>
      <c r="Y223" s="1"/>
      <c r="Z223" s="1"/>
    </row>
    <row r="224" spans="1:26" x14ac:dyDescent="0.2">
      <c r="A224" s="281"/>
      <c r="B224" s="281"/>
      <c r="C224" s="281"/>
      <c r="D224" s="281"/>
      <c r="E224" s="281"/>
      <c r="F224" s="281"/>
      <c r="G224" s="281"/>
      <c r="H224" s="281"/>
      <c r="I224" s="281"/>
      <c r="J224" s="281"/>
      <c r="K224" s="281"/>
      <c r="L224" s="282"/>
      <c r="M224" s="281"/>
      <c r="N224" s="281"/>
      <c r="O224" s="281"/>
      <c r="P224" s="281"/>
      <c r="Q224" s="137"/>
      <c r="R224" s="129"/>
      <c r="T224" s="1"/>
      <c r="U224" s="1"/>
      <c r="V224" s="1"/>
      <c r="W224" s="275"/>
      <c r="X224" s="1"/>
      <c r="Y224" s="1"/>
      <c r="Z224" s="1"/>
    </row>
    <row r="225" spans="1:26" x14ac:dyDescent="0.2">
      <c r="A225" s="281"/>
      <c r="B225" s="281"/>
      <c r="C225" s="281"/>
      <c r="D225" s="281"/>
      <c r="E225" s="281"/>
      <c r="F225" s="281"/>
      <c r="G225" s="281"/>
      <c r="H225" s="281"/>
      <c r="I225" s="281"/>
      <c r="J225" s="281"/>
      <c r="K225" s="281"/>
      <c r="L225" s="282"/>
      <c r="M225" s="281"/>
      <c r="N225" s="281"/>
      <c r="O225" s="281"/>
      <c r="P225" s="281"/>
      <c r="Q225" s="137"/>
      <c r="R225" s="129"/>
      <c r="T225" s="1"/>
      <c r="U225" s="1"/>
      <c r="V225" s="1"/>
      <c r="W225" s="275"/>
      <c r="X225" s="1"/>
      <c r="Y225" s="1"/>
      <c r="Z225" s="1"/>
    </row>
    <row r="226" spans="1:26" x14ac:dyDescent="0.2">
      <c r="A226" s="281"/>
      <c r="B226" s="281"/>
      <c r="C226" s="281"/>
      <c r="D226" s="281"/>
      <c r="E226" s="281"/>
      <c r="F226" s="281"/>
      <c r="G226" s="281"/>
      <c r="H226" s="281"/>
      <c r="I226" s="281"/>
      <c r="J226" s="281"/>
      <c r="K226" s="281"/>
      <c r="L226" s="282"/>
      <c r="M226" s="281"/>
      <c r="N226" s="281"/>
      <c r="O226" s="281"/>
      <c r="P226" s="281"/>
      <c r="Q226" s="137"/>
      <c r="R226" s="129"/>
      <c r="T226" s="1"/>
      <c r="U226" s="1"/>
      <c r="V226" s="1"/>
      <c r="W226" s="275"/>
      <c r="X226" s="1"/>
      <c r="Y226" s="1"/>
      <c r="Z226" s="1"/>
    </row>
    <row r="227" spans="1:26" x14ac:dyDescent="0.2">
      <c r="A227" s="281"/>
      <c r="B227" s="281"/>
      <c r="C227" s="281"/>
      <c r="D227" s="281"/>
      <c r="E227" s="281"/>
      <c r="F227" s="281"/>
      <c r="G227" s="281"/>
      <c r="H227" s="281"/>
      <c r="I227" s="281"/>
      <c r="J227" s="281"/>
      <c r="K227" s="281"/>
      <c r="L227" s="282"/>
      <c r="M227" s="281"/>
      <c r="N227" s="281"/>
      <c r="O227" s="281"/>
      <c r="P227" s="281"/>
      <c r="Q227" s="137"/>
      <c r="R227" s="129"/>
      <c r="T227" s="1"/>
      <c r="U227" s="1"/>
      <c r="V227" s="1"/>
      <c r="W227" s="275"/>
      <c r="X227" s="1"/>
      <c r="Y227" s="1"/>
      <c r="Z227" s="1"/>
    </row>
    <row r="228" spans="1:26" x14ac:dyDescent="0.2">
      <c r="A228" s="281"/>
      <c r="B228" s="281"/>
      <c r="C228" s="281"/>
      <c r="D228" s="281"/>
      <c r="E228" s="281"/>
      <c r="F228" s="281"/>
      <c r="G228" s="281"/>
      <c r="H228" s="281"/>
      <c r="I228" s="281"/>
      <c r="J228" s="281"/>
      <c r="K228" s="281"/>
      <c r="L228" s="282"/>
      <c r="M228" s="281"/>
      <c r="N228" s="281"/>
      <c r="O228" s="281"/>
      <c r="P228" s="281"/>
      <c r="Q228" s="137"/>
      <c r="R228" s="129"/>
      <c r="T228" s="1"/>
      <c r="U228" s="1"/>
      <c r="V228" s="1"/>
      <c r="W228" s="275"/>
      <c r="X228" s="1"/>
      <c r="Y228" s="1"/>
      <c r="Z228" s="1"/>
    </row>
    <row r="229" spans="1:26" x14ac:dyDescent="0.2">
      <c r="A229" s="281"/>
      <c r="B229" s="281"/>
      <c r="C229" s="281"/>
      <c r="D229" s="281"/>
      <c r="E229" s="281"/>
      <c r="F229" s="281"/>
      <c r="G229" s="281"/>
      <c r="H229" s="281"/>
      <c r="I229" s="281"/>
      <c r="J229" s="281"/>
      <c r="K229" s="281"/>
      <c r="L229" s="282"/>
      <c r="M229" s="281"/>
      <c r="N229" s="281"/>
      <c r="O229" s="281"/>
      <c r="P229" s="281"/>
      <c r="Q229" s="137"/>
      <c r="R229" s="129"/>
      <c r="T229" s="1"/>
      <c r="U229" s="1"/>
      <c r="V229" s="1"/>
      <c r="W229" s="275"/>
      <c r="X229" s="1"/>
      <c r="Y229" s="1"/>
      <c r="Z229" s="1"/>
    </row>
    <row r="230" spans="1:26" x14ac:dyDescent="0.2">
      <c r="A230" s="281"/>
      <c r="B230" s="281"/>
      <c r="C230" s="281"/>
      <c r="D230" s="281"/>
      <c r="E230" s="281"/>
      <c r="F230" s="281"/>
      <c r="G230" s="281"/>
      <c r="H230" s="281"/>
      <c r="I230" s="281"/>
      <c r="J230" s="281"/>
      <c r="K230" s="281"/>
      <c r="L230" s="282"/>
      <c r="M230" s="281"/>
      <c r="N230" s="281"/>
      <c r="O230" s="281"/>
      <c r="P230" s="281"/>
      <c r="Q230" s="137"/>
      <c r="R230" s="129"/>
      <c r="T230" s="1"/>
      <c r="U230" s="1"/>
      <c r="V230" s="1"/>
      <c r="W230" s="275"/>
      <c r="X230" s="1"/>
      <c r="Y230" s="1"/>
      <c r="Z230" s="1"/>
    </row>
    <row r="231" spans="1:26" x14ac:dyDescent="0.2">
      <c r="A231" s="281"/>
      <c r="B231" s="281"/>
      <c r="C231" s="281"/>
      <c r="D231" s="281"/>
      <c r="E231" s="281"/>
      <c r="F231" s="281"/>
      <c r="G231" s="281"/>
      <c r="H231" s="281"/>
      <c r="I231" s="281"/>
      <c r="J231" s="281"/>
      <c r="K231" s="281"/>
      <c r="L231" s="282"/>
      <c r="M231" s="281"/>
      <c r="N231" s="281"/>
      <c r="O231" s="281"/>
      <c r="P231" s="281"/>
      <c r="Q231" s="137"/>
      <c r="R231" s="129"/>
      <c r="T231" s="1"/>
      <c r="U231" s="1"/>
      <c r="V231" s="1"/>
      <c r="W231" s="275"/>
      <c r="X231" s="1"/>
      <c r="Y231" s="1"/>
      <c r="Z231" s="1"/>
    </row>
    <row r="232" spans="1:26" x14ac:dyDescent="0.2">
      <c r="A232" s="281"/>
      <c r="B232" s="281"/>
      <c r="C232" s="281"/>
      <c r="D232" s="281"/>
      <c r="E232" s="281"/>
      <c r="F232" s="281"/>
      <c r="G232" s="281"/>
      <c r="H232" s="281"/>
      <c r="I232" s="281"/>
      <c r="J232" s="281"/>
      <c r="K232" s="281"/>
      <c r="L232" s="282"/>
      <c r="M232" s="281"/>
      <c r="N232" s="281"/>
      <c r="O232" s="281"/>
      <c r="P232" s="281"/>
      <c r="Q232" s="137"/>
      <c r="R232" s="129"/>
      <c r="T232" s="1"/>
      <c r="U232" s="1"/>
      <c r="V232" s="1"/>
      <c r="W232" s="275"/>
      <c r="X232" s="1"/>
      <c r="Y232" s="1"/>
      <c r="Z232" s="1"/>
    </row>
    <row r="233" spans="1:26" x14ac:dyDescent="0.2">
      <c r="A233" s="281"/>
      <c r="B233" s="281"/>
      <c r="C233" s="281"/>
      <c r="D233" s="281"/>
      <c r="E233" s="281"/>
      <c r="F233" s="281"/>
      <c r="G233" s="281"/>
      <c r="H233" s="281"/>
      <c r="I233" s="281"/>
      <c r="J233" s="281"/>
      <c r="K233" s="281"/>
      <c r="L233" s="282"/>
      <c r="M233" s="281"/>
      <c r="N233" s="281"/>
      <c r="O233" s="281"/>
      <c r="P233" s="281"/>
      <c r="Q233" s="137"/>
      <c r="R233" s="129"/>
      <c r="T233" s="1"/>
      <c r="U233" s="1"/>
      <c r="V233" s="1"/>
      <c r="W233" s="275"/>
      <c r="X233" s="1"/>
      <c r="Y233" s="1"/>
      <c r="Z233" s="1"/>
    </row>
    <row r="234" spans="1:26" x14ac:dyDescent="0.2">
      <c r="A234" s="281"/>
      <c r="B234" s="281"/>
      <c r="C234" s="281"/>
      <c r="D234" s="281"/>
      <c r="E234" s="281"/>
      <c r="F234" s="281"/>
      <c r="G234" s="281"/>
      <c r="H234" s="281"/>
      <c r="I234" s="281"/>
      <c r="J234" s="281"/>
      <c r="K234" s="281"/>
      <c r="L234" s="282"/>
      <c r="M234" s="281"/>
      <c r="N234" s="281"/>
      <c r="O234" s="281"/>
      <c r="P234" s="281"/>
      <c r="Q234" s="137"/>
      <c r="R234" s="129"/>
      <c r="T234" s="1"/>
      <c r="U234" s="1"/>
      <c r="V234" s="1"/>
      <c r="W234" s="275"/>
      <c r="X234" s="1"/>
      <c r="Y234" s="1"/>
      <c r="Z234" s="1"/>
    </row>
    <row r="235" spans="1:26" x14ac:dyDescent="0.2">
      <c r="A235" s="281"/>
      <c r="B235" s="281"/>
      <c r="C235" s="281"/>
      <c r="D235" s="281"/>
      <c r="E235" s="281"/>
      <c r="F235" s="281"/>
      <c r="G235" s="281"/>
      <c r="H235" s="281"/>
      <c r="I235" s="281"/>
      <c r="J235" s="281"/>
      <c r="K235" s="281"/>
      <c r="L235" s="282"/>
      <c r="M235" s="281"/>
      <c r="N235" s="281"/>
      <c r="O235" s="281"/>
      <c r="P235" s="281"/>
      <c r="Q235" s="137"/>
      <c r="R235" s="129"/>
      <c r="T235" s="1"/>
      <c r="U235" s="1"/>
      <c r="V235" s="1"/>
      <c r="W235" s="275"/>
      <c r="X235" s="1"/>
      <c r="Y235" s="1"/>
      <c r="Z235" s="1"/>
    </row>
    <row r="236" spans="1:26" x14ac:dyDescent="0.2">
      <c r="A236" s="281"/>
      <c r="B236" s="281"/>
      <c r="C236" s="281"/>
      <c r="D236" s="281"/>
      <c r="E236" s="281"/>
      <c r="F236" s="281"/>
      <c r="G236" s="281"/>
      <c r="H236" s="281"/>
      <c r="I236" s="281"/>
      <c r="J236" s="281"/>
      <c r="K236" s="281"/>
      <c r="L236" s="282"/>
      <c r="M236" s="281"/>
      <c r="N236" s="281"/>
      <c r="O236" s="281"/>
      <c r="P236" s="281"/>
      <c r="Q236" s="137"/>
      <c r="R236" s="129"/>
      <c r="T236" s="1"/>
      <c r="U236" s="1"/>
      <c r="V236" s="1"/>
      <c r="W236" s="275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37"/>
      <c r="R237" s="129"/>
      <c r="T237" s="1"/>
      <c r="U237" s="1"/>
      <c r="V237" s="1"/>
      <c r="W237" s="275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37"/>
      <c r="R238" s="129"/>
      <c r="T238" s="1"/>
      <c r="U238" s="1"/>
      <c r="V238" s="1"/>
      <c r="W238" s="275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37"/>
      <c r="R239" s="129"/>
      <c r="T239" s="1"/>
      <c r="U239" s="1"/>
      <c r="V239" s="1"/>
      <c r="W239" s="275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37"/>
      <c r="R240" s="129"/>
      <c r="T240" s="1"/>
      <c r="U240" s="1"/>
      <c r="V240" s="1"/>
      <c r="W240" s="275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37"/>
      <c r="R241" s="129"/>
      <c r="T241" s="1"/>
      <c r="U241" s="1"/>
      <c r="V241" s="1"/>
      <c r="W241" s="275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37"/>
      <c r="R242" s="129"/>
      <c r="T242" s="1"/>
      <c r="U242" s="1"/>
      <c r="V242" s="1"/>
      <c r="W242" s="275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37"/>
      <c r="R243" s="129"/>
      <c r="T243" s="1"/>
      <c r="U243" s="1"/>
      <c r="V243" s="1"/>
      <c r="W243" s="275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37"/>
      <c r="R244" s="129"/>
      <c r="T244" s="1"/>
      <c r="U244" s="1"/>
      <c r="V244" s="1"/>
      <c r="W244" s="275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37"/>
      <c r="R245" s="129"/>
      <c r="T245" s="1"/>
      <c r="U245" s="1"/>
      <c r="V245" s="1"/>
      <c r="W245" s="275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37"/>
      <c r="R246" s="129"/>
      <c r="T246" s="1"/>
      <c r="U246" s="1"/>
      <c r="V246" s="1"/>
      <c r="W246" s="275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37"/>
      <c r="R247" s="129"/>
      <c r="T247" s="1"/>
      <c r="U247" s="1"/>
      <c r="V247" s="1"/>
      <c r="W247" s="275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37"/>
      <c r="R248" s="129"/>
      <c r="T248" s="1"/>
      <c r="U248" s="1"/>
      <c r="V248" s="1"/>
      <c r="W248" s="275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37"/>
      <c r="R249" s="129"/>
      <c r="T249" s="1"/>
      <c r="U249" s="1"/>
      <c r="V249" s="1"/>
      <c r="W249" s="275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37"/>
      <c r="R250" s="129"/>
      <c r="T250" s="1"/>
      <c r="U250" s="1"/>
      <c r="V250" s="1"/>
      <c r="W250" s="275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37"/>
      <c r="R251" s="129"/>
      <c r="T251" s="1"/>
      <c r="U251" s="1"/>
      <c r="V251" s="1"/>
      <c r="W251" s="275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37"/>
      <c r="R252" s="129"/>
      <c r="T252" s="1"/>
      <c r="U252" s="1"/>
      <c r="V252" s="1"/>
      <c r="W252" s="275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37"/>
      <c r="R253" s="129"/>
      <c r="T253" s="1"/>
      <c r="U253" s="1"/>
      <c r="V253" s="1"/>
      <c r="W253" s="275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37"/>
      <c r="R254" s="129"/>
      <c r="T254" s="1"/>
      <c r="U254" s="1"/>
      <c r="V254" s="1"/>
      <c r="W254" s="275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37"/>
      <c r="R255" s="129"/>
      <c r="T255" s="1"/>
      <c r="U255" s="1"/>
      <c r="V255" s="1"/>
      <c r="W255" s="275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37"/>
      <c r="R256" s="129"/>
      <c r="T256" s="1"/>
      <c r="U256" s="1"/>
      <c r="V256" s="1"/>
      <c r="W256" s="275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37"/>
      <c r="R257" s="129"/>
      <c r="T257" s="1"/>
      <c r="U257" s="1"/>
      <c r="V257" s="1"/>
      <c r="W257" s="275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37"/>
      <c r="R258" s="129"/>
      <c r="T258" s="1"/>
      <c r="U258" s="1"/>
      <c r="V258" s="1"/>
      <c r="W258" s="275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37"/>
      <c r="R259" s="129"/>
      <c r="T259" s="1"/>
      <c r="U259" s="1"/>
      <c r="V259" s="1"/>
      <c r="W259" s="275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37"/>
      <c r="R260" s="129"/>
      <c r="T260" s="1"/>
      <c r="U260" s="1"/>
      <c r="V260" s="1"/>
      <c r="W260" s="275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37"/>
      <c r="R261" s="129"/>
      <c r="T261" s="1"/>
      <c r="U261" s="1"/>
      <c r="V261" s="1"/>
      <c r="W261" s="275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37"/>
      <c r="R262" s="129"/>
      <c r="T262" s="1"/>
      <c r="U262" s="1"/>
      <c r="V262" s="1"/>
      <c r="W262" s="275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37"/>
      <c r="R263" s="129"/>
      <c r="T263" s="1"/>
      <c r="U263" s="1"/>
      <c r="V263" s="1"/>
      <c r="W263" s="275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37"/>
      <c r="R264" s="129"/>
      <c r="T264" s="1"/>
      <c r="U264" s="1"/>
      <c r="V264" s="1"/>
      <c r="W264" s="275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37"/>
      <c r="R265" s="129"/>
      <c r="T265" s="1"/>
      <c r="U265" s="1"/>
      <c r="V265" s="1"/>
      <c r="W265" s="275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37"/>
      <c r="R266" s="129"/>
      <c r="T266" s="1"/>
      <c r="U266" s="1"/>
      <c r="V266" s="1"/>
      <c r="W266" s="275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37"/>
      <c r="R267" s="129"/>
      <c r="T267" s="1"/>
      <c r="U267" s="1"/>
      <c r="V267" s="1"/>
      <c r="W267" s="275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37"/>
      <c r="R268" s="129"/>
      <c r="T268" s="1"/>
      <c r="U268" s="1"/>
      <c r="V268" s="1"/>
      <c r="W268" s="275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37"/>
      <c r="R269" s="129"/>
      <c r="T269" s="1"/>
      <c r="U269" s="1"/>
      <c r="V269" s="1"/>
      <c r="W269" s="275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37"/>
      <c r="R270" s="129"/>
      <c r="T270" s="1"/>
      <c r="U270" s="1"/>
      <c r="V270" s="1"/>
      <c r="W270" s="275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37"/>
      <c r="R271" s="129"/>
      <c r="T271" s="1"/>
      <c r="U271" s="1"/>
      <c r="V271" s="1"/>
      <c r="W271" s="275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37"/>
      <c r="R272" s="129"/>
      <c r="T272" s="1"/>
      <c r="U272" s="1"/>
      <c r="V272" s="1"/>
      <c r="W272" s="275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37"/>
      <c r="R273" s="129"/>
      <c r="T273" s="1"/>
      <c r="U273" s="1"/>
      <c r="V273" s="1"/>
      <c r="W273" s="275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37"/>
      <c r="R274" s="129"/>
      <c r="T274" s="1"/>
      <c r="U274" s="1"/>
      <c r="V274" s="1"/>
      <c r="W274" s="275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37"/>
      <c r="R275" s="129"/>
      <c r="T275" s="1"/>
      <c r="U275" s="1"/>
      <c r="V275" s="1"/>
      <c r="W275" s="275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37"/>
      <c r="R276" s="129"/>
      <c r="T276" s="1"/>
      <c r="U276" s="1"/>
      <c r="V276" s="1"/>
      <c r="W276" s="275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37"/>
      <c r="R277" s="129"/>
      <c r="T277" s="1"/>
      <c r="U277" s="1"/>
      <c r="V277" s="1"/>
      <c r="W277" s="275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37"/>
      <c r="R278" s="129"/>
      <c r="T278" s="1"/>
      <c r="U278" s="1"/>
      <c r="V278" s="1"/>
      <c r="W278" s="275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37"/>
      <c r="R279" s="129"/>
      <c r="T279" s="1"/>
      <c r="U279" s="1"/>
      <c r="V279" s="1"/>
      <c r="W279" s="275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37"/>
      <c r="R280" s="129"/>
      <c r="T280" s="1"/>
      <c r="U280" s="1"/>
      <c r="V280" s="1"/>
      <c r="W280" s="275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37"/>
      <c r="R281" s="129"/>
      <c r="T281" s="1"/>
      <c r="U281" s="1"/>
      <c r="V281" s="1"/>
      <c r="W281" s="275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37"/>
      <c r="R282" s="129"/>
      <c r="T282" s="1"/>
      <c r="U282" s="1"/>
      <c r="V282" s="1"/>
      <c r="W282" s="275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37"/>
      <c r="R283" s="129"/>
      <c r="T283" s="1"/>
      <c r="U283" s="1"/>
      <c r="V283" s="1"/>
      <c r="W283" s="275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37"/>
      <c r="R284" s="129"/>
      <c r="T284" s="1"/>
      <c r="U284" s="1"/>
      <c r="V284" s="1"/>
      <c r="W284" s="275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37"/>
      <c r="R285" s="129"/>
      <c r="T285" s="1"/>
      <c r="U285" s="1"/>
      <c r="V285" s="1"/>
      <c r="W285" s="275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37"/>
      <c r="R286" s="129"/>
      <c r="T286" s="1"/>
      <c r="U286" s="1"/>
      <c r="V286" s="1"/>
      <c r="W286" s="275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37"/>
      <c r="R287" s="129"/>
      <c r="T287" s="1"/>
      <c r="U287" s="1"/>
      <c r="V287" s="1"/>
      <c r="W287" s="275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37"/>
      <c r="R288" s="129"/>
      <c r="T288" s="1"/>
      <c r="U288" s="1"/>
      <c r="V288" s="1"/>
      <c r="W288" s="275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37"/>
      <c r="R289" s="129"/>
      <c r="T289" s="1"/>
      <c r="U289" s="1"/>
      <c r="V289" s="1"/>
      <c r="W289" s="275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37"/>
      <c r="R290" s="129"/>
      <c r="T290" s="1"/>
      <c r="U290" s="1"/>
      <c r="V290" s="1"/>
      <c r="W290" s="275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37"/>
      <c r="R291" s="129"/>
      <c r="T291" s="1"/>
      <c r="U291" s="1"/>
      <c r="V291" s="1"/>
      <c r="W291" s="275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37"/>
      <c r="R292" s="129"/>
      <c r="T292" s="1"/>
      <c r="U292" s="1"/>
      <c r="V292" s="1"/>
      <c r="W292" s="275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37"/>
      <c r="R293" s="129"/>
      <c r="T293" s="1"/>
      <c r="U293" s="1"/>
      <c r="V293" s="1"/>
      <c r="W293" s="275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37"/>
      <c r="R294" s="129"/>
      <c r="T294" s="1"/>
      <c r="U294" s="1"/>
      <c r="V294" s="1"/>
      <c r="W294" s="275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37"/>
      <c r="R295" s="129"/>
      <c r="T295" s="1"/>
      <c r="U295" s="1"/>
      <c r="V295" s="1"/>
      <c r="W295" s="275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37"/>
      <c r="R296" s="129"/>
      <c r="T296" s="1"/>
      <c r="U296" s="1"/>
      <c r="V296" s="1"/>
      <c r="W296" s="275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37"/>
      <c r="R297" s="129"/>
      <c r="T297" s="1"/>
      <c r="U297" s="1"/>
      <c r="V297" s="1"/>
      <c r="W297" s="275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37"/>
      <c r="R298" s="129"/>
      <c r="T298" s="1"/>
      <c r="U298" s="1"/>
      <c r="V298" s="1"/>
      <c r="W298" s="275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37"/>
      <c r="R299" s="129"/>
      <c r="T299" s="1"/>
      <c r="U299" s="1"/>
      <c r="V299" s="1"/>
      <c r="W299" s="275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37"/>
      <c r="R300" s="129"/>
      <c r="T300" s="1"/>
      <c r="U300" s="1"/>
      <c r="V300" s="1"/>
      <c r="W300" s="275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37"/>
      <c r="R301" s="129"/>
      <c r="T301" s="1"/>
      <c r="U301" s="1"/>
      <c r="V301" s="1"/>
      <c r="W301" s="275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37"/>
      <c r="R302" s="129"/>
      <c r="T302" s="1"/>
      <c r="U302" s="1"/>
      <c r="V302" s="1"/>
      <c r="W302" s="275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37"/>
      <c r="R303" s="129"/>
      <c r="T303" s="1"/>
      <c r="U303" s="1"/>
      <c r="V303" s="1"/>
      <c r="W303" s="275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37"/>
      <c r="R304" s="129"/>
      <c r="T304" s="1"/>
      <c r="U304" s="1"/>
      <c r="V304" s="1"/>
      <c r="W304" s="275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37"/>
      <c r="R305" s="129"/>
      <c r="T305" s="1"/>
      <c r="U305" s="1"/>
      <c r="V305" s="1"/>
      <c r="W305" s="275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37"/>
      <c r="R306" s="129"/>
      <c r="T306" s="1"/>
      <c r="U306" s="1"/>
      <c r="V306" s="1"/>
      <c r="W306" s="275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37"/>
      <c r="R307" s="129"/>
      <c r="T307" s="1"/>
      <c r="U307" s="1"/>
      <c r="V307" s="1"/>
      <c r="W307" s="275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37"/>
      <c r="R308" s="129"/>
      <c r="T308" s="1"/>
      <c r="U308" s="1"/>
      <c r="V308" s="1"/>
      <c r="W308" s="275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37"/>
      <c r="R309" s="129"/>
      <c r="T309" s="1"/>
      <c r="U309" s="1"/>
      <c r="V309" s="1"/>
      <c r="W309" s="275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37"/>
      <c r="R310" s="129"/>
      <c r="T310" s="1"/>
      <c r="U310" s="1"/>
      <c r="V310" s="1"/>
      <c r="W310" s="275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37"/>
      <c r="R311" s="129"/>
      <c r="T311" s="1"/>
      <c r="U311" s="1"/>
      <c r="V311" s="1"/>
      <c r="W311" s="275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37"/>
      <c r="R312" s="129"/>
      <c r="T312" s="1"/>
      <c r="U312" s="1"/>
      <c r="V312" s="1"/>
      <c r="W312" s="275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37"/>
      <c r="R313" s="129"/>
      <c r="T313" s="1"/>
      <c r="U313" s="1"/>
      <c r="V313" s="1"/>
      <c r="W313" s="275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37"/>
      <c r="R314" s="129"/>
      <c r="T314" s="1"/>
      <c r="U314" s="1"/>
      <c r="V314" s="1"/>
      <c r="W314" s="275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37"/>
      <c r="R315" s="129"/>
      <c r="T315" s="1"/>
      <c r="U315" s="1"/>
      <c r="V315" s="1"/>
      <c r="W315" s="275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37"/>
      <c r="R316" s="129"/>
      <c r="T316" s="1"/>
      <c r="U316" s="1"/>
      <c r="V316" s="1"/>
      <c r="W316" s="275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37"/>
      <c r="R317" s="129"/>
      <c r="T317" s="1"/>
      <c r="U317" s="1"/>
      <c r="V317" s="1"/>
      <c r="W317" s="275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37"/>
      <c r="R318" s="129"/>
      <c r="T318" s="1"/>
      <c r="U318" s="1"/>
      <c r="V318" s="1"/>
      <c r="W318" s="275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37"/>
      <c r="R319" s="129"/>
      <c r="T319" s="1"/>
      <c r="U319" s="1"/>
      <c r="V319" s="1"/>
      <c r="W319" s="275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37"/>
      <c r="R320" s="129"/>
      <c r="T320" s="1"/>
      <c r="U320" s="1"/>
      <c r="V320" s="1"/>
      <c r="W320" s="275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37"/>
      <c r="R321" s="129"/>
      <c r="T321" s="1"/>
      <c r="U321" s="1"/>
      <c r="V321" s="1"/>
      <c r="W321" s="275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37"/>
      <c r="R322" s="129"/>
      <c r="T322" s="1"/>
      <c r="U322" s="1"/>
      <c r="V322" s="1"/>
      <c r="W322" s="275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37"/>
      <c r="R323" s="129"/>
      <c r="T323" s="1"/>
      <c r="U323" s="1"/>
      <c r="V323" s="1"/>
      <c r="W323" s="275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37"/>
      <c r="R324" s="129"/>
      <c r="T324" s="1"/>
      <c r="U324" s="1"/>
      <c r="V324" s="1"/>
      <c r="W324" s="275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37"/>
      <c r="R325" s="129"/>
      <c r="T325" s="1"/>
      <c r="U325" s="1"/>
      <c r="V325" s="1"/>
      <c r="W325" s="275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37"/>
      <c r="R326" s="129"/>
      <c r="T326" s="1"/>
      <c r="U326" s="1"/>
      <c r="V326" s="1"/>
      <c r="W326" s="275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37"/>
      <c r="R327" s="129"/>
      <c r="T327" s="1"/>
      <c r="U327" s="1"/>
      <c r="V327" s="1"/>
      <c r="W327" s="275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37"/>
      <c r="R328" s="129"/>
      <c r="T328" s="1"/>
      <c r="U328" s="1"/>
      <c r="V328" s="1"/>
      <c r="W328" s="275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37"/>
      <c r="R329" s="129"/>
      <c r="T329" s="1"/>
      <c r="U329" s="1"/>
      <c r="V329" s="1"/>
      <c r="W329" s="275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37"/>
      <c r="R330" s="129"/>
      <c r="T330" s="1"/>
      <c r="U330" s="1"/>
      <c r="V330" s="1"/>
      <c r="W330" s="275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37"/>
      <c r="R331" s="129"/>
      <c r="T331" s="1"/>
      <c r="U331" s="1"/>
      <c r="V331" s="1"/>
      <c r="W331" s="275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37"/>
      <c r="R332" s="129"/>
      <c r="T332" s="1"/>
      <c r="U332" s="1"/>
      <c r="V332" s="1"/>
      <c r="W332" s="275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37"/>
      <c r="R333" s="129"/>
      <c r="T333" s="1"/>
      <c r="U333" s="1"/>
      <c r="V333" s="1"/>
      <c r="W333" s="275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37"/>
      <c r="R334" s="129"/>
      <c r="T334" s="1"/>
      <c r="U334" s="1"/>
      <c r="V334" s="1"/>
      <c r="W334" s="275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37"/>
      <c r="R335" s="129"/>
      <c r="T335" s="1"/>
      <c r="U335" s="1"/>
      <c r="V335" s="1"/>
      <c r="W335" s="275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37"/>
      <c r="R336" s="129"/>
      <c r="T336" s="1"/>
      <c r="U336" s="1"/>
      <c r="V336" s="1"/>
      <c r="W336" s="275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37"/>
      <c r="R337" s="129"/>
      <c r="T337" s="1"/>
      <c r="U337" s="1"/>
      <c r="V337" s="1"/>
      <c r="W337" s="275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37"/>
      <c r="R338" s="129"/>
      <c r="T338" s="1"/>
      <c r="U338" s="1"/>
      <c r="V338" s="1"/>
      <c r="W338" s="275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37"/>
      <c r="R339" s="129"/>
      <c r="T339" s="1"/>
      <c r="U339" s="1"/>
      <c r="V339" s="1"/>
      <c r="W339" s="275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37"/>
      <c r="R340" s="129"/>
      <c r="T340" s="1"/>
      <c r="U340" s="1"/>
      <c r="V340" s="1"/>
      <c r="W340" s="275"/>
      <c r="X340" s="1"/>
      <c r="Y340" s="1"/>
      <c r="Z340" s="1"/>
    </row>
  </sheetData>
  <sortState ref="A68:AD91">
    <sortCondition ref="J68"/>
  </sortState>
  <conditionalFormatting sqref="I38:I61">
    <cfRule type="cellIs" dxfId="6" priority="3" operator="greaterThan">
      <formula>0.8</formula>
    </cfRule>
  </conditionalFormatting>
  <conditionalFormatting sqref="S8:S31">
    <cfRule type="cellIs" dxfId="5" priority="1" operator="lessThan">
      <formula>3.5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D236"/>
  <sheetViews>
    <sheetView workbookViewId="0">
      <pane xSplit="2" topLeftCell="O1" activePane="topRight" state="frozen"/>
      <selection pane="topRight" activeCell="X11" sqref="X11"/>
    </sheetView>
  </sheetViews>
  <sheetFormatPr defaultRowHeight="12.75" x14ac:dyDescent="0.2"/>
  <cols>
    <col min="2" max="2" width="20" customWidth="1"/>
    <col min="3" max="3" width="3.85546875" customWidth="1"/>
    <col min="4" max="12" width="10.7109375" customWidth="1"/>
    <col min="13" max="13" width="4.5703125" customWidth="1"/>
    <col min="14" max="16" width="10.7109375" customWidth="1"/>
    <col min="17" max="17" width="11.85546875" style="133" customWidth="1"/>
    <col min="18" max="18" width="10.7109375" style="125" customWidth="1"/>
    <col min="19" max="19" width="10.7109375" style="26" customWidth="1"/>
    <col min="21" max="21" width="10.28515625" bestFit="1" customWidth="1"/>
    <col min="22" max="22" width="10.42578125" customWidth="1"/>
    <col min="23" max="23" width="7" style="37" customWidth="1"/>
  </cols>
  <sheetData>
    <row r="2" spans="1:24" x14ac:dyDescent="0.2">
      <c r="B2" s="1" t="s">
        <v>385</v>
      </c>
      <c r="C2" s="1"/>
    </row>
    <row r="3" spans="1:24" x14ac:dyDescent="0.2">
      <c r="B3" s="1"/>
      <c r="C3" s="1"/>
      <c r="D3" s="1"/>
    </row>
    <row r="4" spans="1:24" ht="13.5" thickBot="1" x14ac:dyDescent="0.25"/>
    <row r="5" spans="1:24" x14ac:dyDescent="0.2">
      <c r="B5" s="6" t="s">
        <v>1</v>
      </c>
      <c r="C5" s="8" t="s">
        <v>409</v>
      </c>
      <c r="D5" s="6" t="s">
        <v>38</v>
      </c>
      <c r="E5" s="7"/>
      <c r="F5" s="7"/>
      <c r="G5" s="7"/>
      <c r="H5" s="57"/>
      <c r="I5" s="60" t="s">
        <v>449</v>
      </c>
      <c r="J5" s="61"/>
      <c r="K5" s="61"/>
      <c r="L5" s="61"/>
      <c r="M5" s="62"/>
      <c r="N5" s="80" t="s">
        <v>42</v>
      </c>
      <c r="O5" s="70"/>
      <c r="P5" s="200"/>
      <c r="Q5" s="202" t="s">
        <v>42</v>
      </c>
      <c r="R5" s="134"/>
      <c r="S5" s="126"/>
      <c r="T5" s="317" t="s">
        <v>419</v>
      </c>
      <c r="U5" s="318"/>
    </row>
    <row r="6" spans="1:24" x14ac:dyDescent="0.2">
      <c r="B6" s="9"/>
      <c r="C6" s="10"/>
      <c r="D6" s="16" t="s">
        <v>10</v>
      </c>
      <c r="E6" s="166" t="s">
        <v>381</v>
      </c>
      <c r="F6" s="186" t="s">
        <v>112</v>
      </c>
      <c r="G6" s="3" t="s">
        <v>21</v>
      </c>
      <c r="H6" s="59" t="s">
        <v>49</v>
      </c>
      <c r="I6" s="165" t="s">
        <v>105</v>
      </c>
      <c r="J6" s="166" t="s">
        <v>77</v>
      </c>
      <c r="K6" s="68" t="s">
        <v>33</v>
      </c>
      <c r="L6" s="68" t="s">
        <v>109</v>
      </c>
      <c r="M6" s="198"/>
      <c r="N6" s="82" t="s">
        <v>38</v>
      </c>
      <c r="O6" s="72"/>
      <c r="P6" s="201"/>
      <c r="Q6" s="203" t="s">
        <v>41</v>
      </c>
      <c r="R6" s="135" t="s">
        <v>14</v>
      </c>
      <c r="S6" s="127" t="s">
        <v>15</v>
      </c>
      <c r="T6" s="319" t="s">
        <v>14</v>
      </c>
      <c r="U6" s="320" t="s">
        <v>15</v>
      </c>
    </row>
    <row r="7" spans="1:24" ht="13.5" thickBot="1" x14ac:dyDescent="0.25">
      <c r="B7" s="22"/>
      <c r="C7" s="149"/>
      <c r="D7" s="11" t="s">
        <v>99</v>
      </c>
      <c r="E7" s="12" t="s">
        <v>100</v>
      </c>
      <c r="F7" s="168" t="s">
        <v>101</v>
      </c>
      <c r="G7" s="12" t="s">
        <v>102</v>
      </c>
      <c r="H7" s="97" t="s">
        <v>382</v>
      </c>
      <c r="I7" s="11" t="s">
        <v>106</v>
      </c>
      <c r="J7" s="65" t="s">
        <v>107</v>
      </c>
      <c r="K7" s="65" t="s">
        <v>108</v>
      </c>
      <c r="L7" s="199">
        <v>41454</v>
      </c>
      <c r="M7" s="14"/>
      <c r="N7" s="251">
        <v>1</v>
      </c>
      <c r="O7" s="252">
        <v>2</v>
      </c>
      <c r="P7" s="253">
        <v>3</v>
      </c>
      <c r="Q7" s="254">
        <v>1</v>
      </c>
      <c r="R7" s="136"/>
      <c r="S7" s="128"/>
      <c r="T7" s="321"/>
      <c r="U7" s="322"/>
    </row>
    <row r="8" spans="1:24" ht="12.75" customHeight="1" x14ac:dyDescent="0.2">
      <c r="A8" s="1"/>
      <c r="B8" s="192" t="s">
        <v>12</v>
      </c>
      <c r="C8" s="204"/>
      <c r="D8" s="205">
        <v>0.76329999999999998</v>
      </c>
      <c r="E8" s="206">
        <v>1</v>
      </c>
      <c r="F8" s="242">
        <v>0.90039999999999998</v>
      </c>
      <c r="G8" s="207">
        <v>1</v>
      </c>
      <c r="H8" s="208">
        <v>0.90959999999999996</v>
      </c>
      <c r="I8" s="205">
        <v>0.90290000000000004</v>
      </c>
      <c r="J8" s="205">
        <v>0.89059999999999995</v>
      </c>
      <c r="K8" s="205">
        <v>0.76910000000000001</v>
      </c>
      <c r="L8" s="207">
        <v>0.90129999999999999</v>
      </c>
      <c r="M8" s="205"/>
      <c r="N8" s="209">
        <f>IF(N$7=0,0,SUM(LARGE(D8:H8,{1})))</f>
        <v>1</v>
      </c>
      <c r="O8" s="210">
        <f>IF(O$7=0,0,SUM(LARGE(D8:H8,{2})))</f>
        <v>1</v>
      </c>
      <c r="P8" s="211">
        <f>IF(P$7=0,0,SUM(LARGE(D8:H8,{3})))</f>
        <v>0.90959999999999996</v>
      </c>
      <c r="Q8" s="212">
        <f t="shared" ref="Q8:Q24" si="0">IF(Q$7=0,0,MAX(I8:M8))</f>
        <v>0.90290000000000004</v>
      </c>
      <c r="R8" s="213">
        <f t="shared" ref="R8:R24" si="1">SUM(N8:Q8)</f>
        <v>3.8125</v>
      </c>
      <c r="S8" s="214">
        <f t="shared" ref="S8:S24" si="2">RANK(R8,$R$8:$R$28)</f>
        <v>1</v>
      </c>
      <c r="T8" s="323">
        <f t="shared" ref="T8:T28" si="3">SUM(N8:P8)</f>
        <v>2.9096000000000002</v>
      </c>
      <c r="U8" s="324">
        <f t="shared" ref="U8:U28" si="4">RANK(T8,$T$8:$T$31)</f>
        <v>2</v>
      </c>
      <c r="W8" s="37">
        <f>R8/4</f>
        <v>0.953125</v>
      </c>
      <c r="X8" s="37">
        <f>T8/3</f>
        <v>0.96986666666666677</v>
      </c>
    </row>
    <row r="9" spans="1:24" ht="12.75" customHeight="1" x14ac:dyDescent="0.2">
      <c r="A9" s="1"/>
      <c r="B9" s="191" t="s">
        <v>2</v>
      </c>
      <c r="C9" s="187"/>
      <c r="D9" s="215">
        <v>0.93740000000000001</v>
      </c>
      <c r="E9" s="243">
        <v>0.93220000000000003</v>
      </c>
      <c r="F9" s="242">
        <v>1</v>
      </c>
      <c r="G9" s="216">
        <v>0.88790000000000002</v>
      </c>
      <c r="H9" s="217">
        <v>1</v>
      </c>
      <c r="I9" s="215"/>
      <c r="J9" s="215">
        <v>0.81789999999999996</v>
      </c>
      <c r="K9" s="215">
        <v>0.84430000000000005</v>
      </c>
      <c r="L9" s="216">
        <v>0.84530000000000005</v>
      </c>
      <c r="M9" s="215"/>
      <c r="N9" s="209">
        <f>IF(N$7=0,0,SUM(LARGE(D9:H9,{1})))</f>
        <v>1</v>
      </c>
      <c r="O9" s="210">
        <f>IF(O$7=0,0,SUM(LARGE(D9:H9,{2})))</f>
        <v>1</v>
      </c>
      <c r="P9" s="211">
        <f>IF(P$7=0,0,SUM(LARGE(D9:H9,{3})))</f>
        <v>0.93740000000000001</v>
      </c>
      <c r="Q9" s="212">
        <f t="shared" si="0"/>
        <v>0.84530000000000005</v>
      </c>
      <c r="R9" s="218">
        <f t="shared" si="1"/>
        <v>3.7827000000000002</v>
      </c>
      <c r="S9" s="219">
        <f t="shared" si="2"/>
        <v>2</v>
      </c>
      <c r="T9" s="325">
        <f>SUM(N9:P9)</f>
        <v>2.9374000000000002</v>
      </c>
      <c r="U9" s="326">
        <f t="shared" si="4"/>
        <v>1</v>
      </c>
      <c r="W9" s="37">
        <f t="shared" ref="W9:W28" si="5">R9/4</f>
        <v>0.94567500000000004</v>
      </c>
      <c r="X9" s="37">
        <f t="shared" ref="X9:X28" si="6">T9/3</f>
        <v>0.97913333333333341</v>
      </c>
    </row>
    <row r="10" spans="1:24" ht="12.75" customHeight="1" x14ac:dyDescent="0.2">
      <c r="A10" s="1"/>
      <c r="B10" s="193" t="s">
        <v>80</v>
      </c>
      <c r="C10" s="187" t="s">
        <v>74</v>
      </c>
      <c r="D10" s="215">
        <v>9.11E-2</v>
      </c>
      <c r="E10" s="243">
        <v>0.92379999999999995</v>
      </c>
      <c r="F10" s="242">
        <v>0.68540000000000001</v>
      </c>
      <c r="G10" s="216">
        <v>0</v>
      </c>
      <c r="H10" s="217">
        <v>0.98770000000000002</v>
      </c>
      <c r="I10" s="215"/>
      <c r="J10" s="215"/>
      <c r="K10" s="215"/>
      <c r="L10" s="216">
        <v>0.75019999999999998</v>
      </c>
      <c r="M10" s="215"/>
      <c r="N10" s="209">
        <f>IF(N$7=0,0,SUM(LARGE(D10:H10,{1})))</f>
        <v>0.98770000000000002</v>
      </c>
      <c r="O10" s="210">
        <f>IF(O$7=0,0,SUM(LARGE(D10:H10,{2})))</f>
        <v>0.92379999999999995</v>
      </c>
      <c r="P10" s="211">
        <f>IF(P$7=0,0,SUM(LARGE(D10:H10,{3})))</f>
        <v>0.68540000000000001</v>
      </c>
      <c r="Q10" s="212">
        <f t="shared" si="0"/>
        <v>0.75019999999999998</v>
      </c>
      <c r="R10" s="218">
        <f t="shared" si="1"/>
        <v>3.3470999999999997</v>
      </c>
      <c r="S10" s="219">
        <f t="shared" si="2"/>
        <v>3</v>
      </c>
      <c r="T10" s="325">
        <f t="shared" si="3"/>
        <v>2.5968999999999998</v>
      </c>
      <c r="U10" s="326">
        <f t="shared" si="4"/>
        <v>6</v>
      </c>
      <c r="W10" s="37">
        <f t="shared" si="5"/>
        <v>0.83677499999999994</v>
      </c>
      <c r="X10" s="37">
        <f t="shared" si="6"/>
        <v>0.86563333333333325</v>
      </c>
    </row>
    <row r="11" spans="1:24" ht="12.75" customHeight="1" x14ac:dyDescent="0.2">
      <c r="A11" s="1"/>
      <c r="B11" s="191" t="s">
        <v>3</v>
      </c>
      <c r="C11" s="187"/>
      <c r="D11" s="215">
        <v>0.79200000000000004</v>
      </c>
      <c r="E11" s="243">
        <v>0.93030000000000002</v>
      </c>
      <c r="F11" s="242">
        <v>0.78210000000000002</v>
      </c>
      <c r="G11" s="216">
        <v>0.75360000000000005</v>
      </c>
      <c r="H11" s="217">
        <v>0.98099999999999998</v>
      </c>
      <c r="I11" s="215"/>
      <c r="J11" s="215"/>
      <c r="K11" s="215">
        <v>0.63800000000000001</v>
      </c>
      <c r="L11" s="216"/>
      <c r="M11" s="216"/>
      <c r="N11" s="209">
        <f>IF(N$7=0,0,SUM(LARGE(D11:H11,{1})))</f>
        <v>0.98099999999999998</v>
      </c>
      <c r="O11" s="210">
        <f>IF(O$7=0,0,SUM(LARGE(D11:H11,{2})))</f>
        <v>0.93030000000000002</v>
      </c>
      <c r="P11" s="211">
        <f>IF(P$7=0,0,SUM(LARGE(D11:H11,{3})))</f>
        <v>0.79200000000000004</v>
      </c>
      <c r="Q11" s="212">
        <f t="shared" si="0"/>
        <v>0.63800000000000001</v>
      </c>
      <c r="R11" s="218">
        <f t="shared" si="1"/>
        <v>3.3412999999999999</v>
      </c>
      <c r="S11" s="219">
        <f t="shared" si="2"/>
        <v>4</v>
      </c>
      <c r="T11" s="325">
        <f t="shared" si="3"/>
        <v>2.7033</v>
      </c>
      <c r="U11" s="326">
        <f t="shared" si="4"/>
        <v>4</v>
      </c>
      <c r="W11" s="37">
        <f t="shared" si="5"/>
        <v>0.83532499999999998</v>
      </c>
      <c r="X11" s="37">
        <f t="shared" si="6"/>
        <v>0.90110000000000001</v>
      </c>
    </row>
    <row r="12" spans="1:24" ht="12.75" customHeight="1" x14ac:dyDescent="0.2">
      <c r="A12" s="1"/>
      <c r="B12" s="191" t="s">
        <v>13</v>
      </c>
      <c r="C12" s="187"/>
      <c r="D12" s="215">
        <v>0.88</v>
      </c>
      <c r="E12" s="243">
        <v>0.87639999999999996</v>
      </c>
      <c r="F12" s="242">
        <v>0.80110000000000003</v>
      </c>
      <c r="G12" s="216">
        <v>0</v>
      </c>
      <c r="H12" s="217">
        <v>0.97430000000000005</v>
      </c>
      <c r="I12" s="215"/>
      <c r="J12" s="215"/>
      <c r="K12" s="215"/>
      <c r="L12" s="215"/>
      <c r="M12" s="216"/>
      <c r="N12" s="209">
        <f>IF(N$7=0,0,SUM(LARGE(D12:H12,{1})))</f>
        <v>0.97430000000000005</v>
      </c>
      <c r="O12" s="210">
        <f>IF(O$7=0,0,SUM(LARGE(D12:H12,{2})))</f>
        <v>0.88</v>
      </c>
      <c r="P12" s="211">
        <f>IF(P$7=0,0,SUM(LARGE(D12:H12,{3})))</f>
        <v>0.87639999999999996</v>
      </c>
      <c r="Q12" s="212">
        <f t="shared" si="0"/>
        <v>0</v>
      </c>
      <c r="R12" s="218">
        <f t="shared" si="1"/>
        <v>2.7307000000000001</v>
      </c>
      <c r="S12" s="219">
        <f t="shared" si="2"/>
        <v>5</v>
      </c>
      <c r="T12" s="325">
        <f t="shared" si="3"/>
        <v>2.7307000000000001</v>
      </c>
      <c r="U12" s="326">
        <f t="shared" si="4"/>
        <v>3</v>
      </c>
      <c r="W12" s="37">
        <f t="shared" si="5"/>
        <v>0.68267500000000003</v>
      </c>
      <c r="X12" s="37">
        <f t="shared" si="6"/>
        <v>0.91023333333333334</v>
      </c>
    </row>
    <row r="13" spans="1:24" ht="12.75" customHeight="1" x14ac:dyDescent="0.2">
      <c r="A13" s="1"/>
      <c r="B13" s="191" t="s">
        <v>11</v>
      </c>
      <c r="C13" s="187"/>
      <c r="D13" s="215">
        <v>0.9294</v>
      </c>
      <c r="E13" s="243">
        <v>0.73909999999999998</v>
      </c>
      <c r="F13" s="242">
        <v>0.74</v>
      </c>
      <c r="G13" s="216">
        <v>0</v>
      </c>
      <c r="H13" s="217">
        <v>0.97540000000000004</v>
      </c>
      <c r="I13" s="215"/>
      <c r="J13" s="215"/>
      <c r="K13" s="215"/>
      <c r="L13" s="215"/>
      <c r="M13" s="216"/>
      <c r="N13" s="209">
        <f>IF(N$7=0,0,SUM(LARGE(D13:H13,{1})))</f>
        <v>0.97540000000000004</v>
      </c>
      <c r="O13" s="210">
        <f>IF(O$7=0,0,SUM(LARGE(D13:H13,{2})))</f>
        <v>0.9294</v>
      </c>
      <c r="P13" s="211">
        <f>IF(P$7=0,0,SUM(LARGE(D13:H13,{3})))</f>
        <v>0.74</v>
      </c>
      <c r="Q13" s="212">
        <f t="shared" si="0"/>
        <v>0</v>
      </c>
      <c r="R13" s="218">
        <f t="shared" si="1"/>
        <v>2.6448</v>
      </c>
      <c r="S13" s="219">
        <f t="shared" si="2"/>
        <v>6</v>
      </c>
      <c r="T13" s="325">
        <f t="shared" si="3"/>
        <v>2.6448</v>
      </c>
      <c r="U13" s="326">
        <f t="shared" si="4"/>
        <v>5</v>
      </c>
      <c r="W13" s="37">
        <f t="shared" si="5"/>
        <v>0.66120000000000001</v>
      </c>
      <c r="X13" s="37">
        <f t="shared" si="6"/>
        <v>0.88160000000000005</v>
      </c>
    </row>
    <row r="14" spans="1:24" ht="12.75" customHeight="1" x14ac:dyDescent="0.2">
      <c r="A14" s="1"/>
      <c r="B14" s="191" t="s">
        <v>4</v>
      </c>
      <c r="C14" s="187"/>
      <c r="D14" s="215">
        <v>0.76619999999999999</v>
      </c>
      <c r="E14" s="243">
        <v>0.83919999999999995</v>
      </c>
      <c r="F14" s="242">
        <v>0.85329999999999995</v>
      </c>
      <c r="G14" s="216">
        <v>0</v>
      </c>
      <c r="H14" s="217">
        <v>0</v>
      </c>
      <c r="I14" s="215"/>
      <c r="J14" s="215"/>
      <c r="K14" s="215"/>
      <c r="L14" s="215"/>
      <c r="M14" s="216"/>
      <c r="N14" s="209">
        <f>IF(N$7=0,0,SUM(LARGE(D14:H14,{1})))</f>
        <v>0.85329999999999995</v>
      </c>
      <c r="O14" s="210">
        <f>IF(O$7=0,0,SUM(LARGE(D14:H14,{2})))</f>
        <v>0.83919999999999995</v>
      </c>
      <c r="P14" s="211">
        <f>IF(P$7=0,0,SUM(LARGE(D14:H14,{3})))</f>
        <v>0.76619999999999999</v>
      </c>
      <c r="Q14" s="212">
        <f t="shared" si="0"/>
        <v>0</v>
      </c>
      <c r="R14" s="218">
        <f t="shared" si="1"/>
        <v>2.4586999999999999</v>
      </c>
      <c r="S14" s="219">
        <f t="shared" si="2"/>
        <v>7</v>
      </c>
      <c r="T14" s="325">
        <f t="shared" si="3"/>
        <v>2.4586999999999999</v>
      </c>
      <c r="U14" s="326">
        <f t="shared" si="4"/>
        <v>7</v>
      </c>
      <c r="W14" s="37">
        <f t="shared" si="5"/>
        <v>0.61467499999999997</v>
      </c>
      <c r="X14" s="37">
        <f t="shared" si="6"/>
        <v>0.81956666666666667</v>
      </c>
    </row>
    <row r="15" spans="1:24" ht="12.75" customHeight="1" x14ac:dyDescent="0.2">
      <c r="A15" s="1"/>
      <c r="B15" s="191" t="s">
        <v>104</v>
      </c>
      <c r="C15" s="187" t="s">
        <v>74</v>
      </c>
      <c r="D15" s="215">
        <v>0.81069999999999998</v>
      </c>
      <c r="E15" s="243">
        <v>0.83309999999999995</v>
      </c>
      <c r="F15" s="242">
        <v>0.67779999999999996</v>
      </c>
      <c r="G15" s="216">
        <v>0</v>
      </c>
      <c r="H15" s="217">
        <v>0</v>
      </c>
      <c r="I15" s="215"/>
      <c r="J15" s="215"/>
      <c r="K15" s="215"/>
      <c r="L15" s="215"/>
      <c r="M15" s="216"/>
      <c r="N15" s="209">
        <f>IF(N$7=0,0,SUM(LARGE(D15:H15,{1})))</f>
        <v>0.83309999999999995</v>
      </c>
      <c r="O15" s="210">
        <f>IF(O$7=0,0,SUM(LARGE(D15:H15,{2})))</f>
        <v>0.81069999999999998</v>
      </c>
      <c r="P15" s="211">
        <f>IF(P$7=0,0,SUM(LARGE(D15:H15,{3})))</f>
        <v>0.67779999999999996</v>
      </c>
      <c r="Q15" s="212">
        <f t="shared" si="0"/>
        <v>0</v>
      </c>
      <c r="R15" s="218">
        <f t="shared" si="1"/>
        <v>2.3216000000000001</v>
      </c>
      <c r="S15" s="219">
        <f t="shared" si="2"/>
        <v>8</v>
      </c>
      <c r="T15" s="325">
        <f t="shared" si="3"/>
        <v>2.3216000000000001</v>
      </c>
      <c r="U15" s="326">
        <f t="shared" si="4"/>
        <v>8</v>
      </c>
      <c r="W15" s="37">
        <f t="shared" si="5"/>
        <v>0.58040000000000003</v>
      </c>
      <c r="X15" s="37">
        <f t="shared" si="6"/>
        <v>0.7738666666666667</v>
      </c>
    </row>
    <row r="16" spans="1:24" ht="12.75" customHeight="1" x14ac:dyDescent="0.2">
      <c r="B16" s="191" t="s">
        <v>390</v>
      </c>
      <c r="C16" s="187" t="s">
        <v>74</v>
      </c>
      <c r="D16" s="215">
        <v>0.81810000000000005</v>
      </c>
      <c r="E16" s="243">
        <v>0.62409999999999999</v>
      </c>
      <c r="F16" s="220">
        <v>0</v>
      </c>
      <c r="G16" s="216">
        <v>0</v>
      </c>
      <c r="H16" s="217">
        <v>0.68969999999999998</v>
      </c>
      <c r="I16" s="215"/>
      <c r="J16" s="215"/>
      <c r="K16" s="215"/>
      <c r="L16" s="215"/>
      <c r="M16" s="216"/>
      <c r="N16" s="209">
        <f>IF(N$7=0,0,SUM(LARGE(D16:H16,{1})))</f>
        <v>0.81810000000000005</v>
      </c>
      <c r="O16" s="210">
        <f>IF(O$7=0,0,SUM(LARGE(D16:H16,{2})))</f>
        <v>0.68969999999999998</v>
      </c>
      <c r="P16" s="211">
        <f>IF(P$7=0,0,SUM(LARGE(D16:H16,{3})))</f>
        <v>0.62409999999999999</v>
      </c>
      <c r="Q16" s="212">
        <f t="shared" si="0"/>
        <v>0</v>
      </c>
      <c r="R16" s="218">
        <f t="shared" si="1"/>
        <v>2.1318999999999999</v>
      </c>
      <c r="S16" s="219">
        <f t="shared" si="2"/>
        <v>9</v>
      </c>
      <c r="T16" s="325">
        <f t="shared" si="3"/>
        <v>2.1318999999999999</v>
      </c>
      <c r="U16" s="326">
        <f t="shared" si="4"/>
        <v>9</v>
      </c>
      <c r="W16" s="37">
        <f t="shared" si="5"/>
        <v>0.53297499999999998</v>
      </c>
      <c r="X16" s="37">
        <f t="shared" si="6"/>
        <v>0.71063333333333334</v>
      </c>
    </row>
    <row r="17" spans="1:30" ht="12.75" customHeight="1" x14ac:dyDescent="0.2">
      <c r="A17" s="1"/>
      <c r="B17" s="193" t="s">
        <v>6</v>
      </c>
      <c r="C17" s="187"/>
      <c r="D17" s="215">
        <v>0.32700000000000001</v>
      </c>
      <c r="E17" s="243">
        <v>0.84540000000000004</v>
      </c>
      <c r="F17" s="220">
        <v>0</v>
      </c>
      <c r="G17" s="216">
        <v>0</v>
      </c>
      <c r="H17" s="217">
        <v>0.92969999999999997</v>
      </c>
      <c r="I17" s="215"/>
      <c r="J17" s="215"/>
      <c r="K17" s="215"/>
      <c r="L17" s="215"/>
      <c r="M17" s="216"/>
      <c r="N17" s="209">
        <f>IF(N$7=0,0,SUM(LARGE(D17:H17,{1})))</f>
        <v>0.92969999999999997</v>
      </c>
      <c r="O17" s="210">
        <f>IF(O$7=0,0,SUM(LARGE(D17:H17,{2})))</f>
        <v>0.84540000000000004</v>
      </c>
      <c r="P17" s="211">
        <f>IF(P$7=0,0,SUM(LARGE(D17:H17,{3})))</f>
        <v>0.32700000000000001</v>
      </c>
      <c r="Q17" s="212">
        <f t="shared" si="0"/>
        <v>0</v>
      </c>
      <c r="R17" s="218">
        <f t="shared" si="1"/>
        <v>2.1021000000000001</v>
      </c>
      <c r="S17" s="219">
        <f t="shared" si="2"/>
        <v>10</v>
      </c>
      <c r="T17" s="325">
        <f t="shared" si="3"/>
        <v>2.1021000000000001</v>
      </c>
      <c r="U17" s="326">
        <f t="shared" si="4"/>
        <v>10</v>
      </c>
      <c r="W17" s="37">
        <f t="shared" si="5"/>
        <v>0.52552500000000002</v>
      </c>
      <c r="X17" s="37">
        <f t="shared" si="6"/>
        <v>0.70069999999999999</v>
      </c>
    </row>
    <row r="18" spans="1:30" ht="12.75" customHeight="1" x14ac:dyDescent="0.2">
      <c r="A18" s="1"/>
      <c r="B18" s="191" t="s">
        <v>17</v>
      </c>
      <c r="C18" s="187"/>
      <c r="D18" s="215">
        <v>1</v>
      </c>
      <c r="E18" s="243">
        <v>0.94440000000000002</v>
      </c>
      <c r="F18" s="220">
        <v>0</v>
      </c>
      <c r="G18" s="216">
        <v>0</v>
      </c>
      <c r="H18" s="217">
        <v>0</v>
      </c>
      <c r="I18" s="215"/>
      <c r="J18" s="216"/>
      <c r="K18" s="215"/>
      <c r="L18" s="216"/>
      <c r="M18" s="216"/>
      <c r="N18" s="209">
        <f>IF(N$7=0,0,SUM(LARGE(D18:H18,{1})))</f>
        <v>1</v>
      </c>
      <c r="O18" s="210">
        <f>IF(O$7=0,0,SUM(LARGE(D18:H18,{2})))</f>
        <v>0.94440000000000002</v>
      </c>
      <c r="P18" s="211">
        <f>IF(P$7=0,0,SUM(LARGE(D18:H18,{3})))</f>
        <v>0</v>
      </c>
      <c r="Q18" s="212">
        <f t="shared" si="0"/>
        <v>0</v>
      </c>
      <c r="R18" s="218">
        <f t="shared" si="1"/>
        <v>1.9443999999999999</v>
      </c>
      <c r="S18" s="219">
        <f t="shared" si="2"/>
        <v>11</v>
      </c>
      <c r="T18" s="325">
        <f t="shared" si="3"/>
        <v>1.9443999999999999</v>
      </c>
      <c r="U18" s="326">
        <f t="shared" si="4"/>
        <v>11</v>
      </c>
      <c r="W18" s="37">
        <f t="shared" si="5"/>
        <v>0.48609999999999998</v>
      </c>
      <c r="X18" s="37">
        <f t="shared" si="6"/>
        <v>0.64813333333333334</v>
      </c>
    </row>
    <row r="19" spans="1:30" ht="12.75" customHeight="1" x14ac:dyDescent="0.2">
      <c r="A19" s="1"/>
      <c r="B19" s="191" t="s">
        <v>82</v>
      </c>
      <c r="C19" s="187" t="s">
        <v>74</v>
      </c>
      <c r="D19" s="215">
        <v>0.65</v>
      </c>
      <c r="E19" s="243">
        <v>0.48759999999999998</v>
      </c>
      <c r="F19" s="220">
        <v>0</v>
      </c>
      <c r="G19" s="216">
        <v>0</v>
      </c>
      <c r="H19" s="217">
        <v>0.78190000000000004</v>
      </c>
      <c r="I19" s="215"/>
      <c r="J19" s="216"/>
      <c r="K19" s="216"/>
      <c r="L19" s="216"/>
      <c r="M19" s="216"/>
      <c r="N19" s="209">
        <f>IF(N$7=0,0,SUM(LARGE(D19:H19,{1})))</f>
        <v>0.78190000000000004</v>
      </c>
      <c r="O19" s="210">
        <f>IF(O$7=0,0,SUM(LARGE(D19:H19,{2})))</f>
        <v>0.65</v>
      </c>
      <c r="P19" s="211">
        <f>IF(P$7=0,0,SUM(LARGE(D19:H19,{3})))</f>
        <v>0.48759999999999998</v>
      </c>
      <c r="Q19" s="212">
        <f t="shared" si="0"/>
        <v>0</v>
      </c>
      <c r="R19" s="218">
        <f t="shared" si="1"/>
        <v>1.9195000000000002</v>
      </c>
      <c r="S19" s="219">
        <f t="shared" si="2"/>
        <v>12</v>
      </c>
      <c r="T19" s="325">
        <f t="shared" si="3"/>
        <v>1.9195000000000002</v>
      </c>
      <c r="U19" s="326">
        <f t="shared" si="4"/>
        <v>12</v>
      </c>
      <c r="W19" s="37">
        <f t="shared" si="5"/>
        <v>0.47987500000000005</v>
      </c>
      <c r="X19" s="37">
        <f t="shared" si="6"/>
        <v>0.63983333333333337</v>
      </c>
    </row>
    <row r="20" spans="1:30" ht="12.75" customHeight="1" x14ac:dyDescent="0.2">
      <c r="A20" s="1"/>
      <c r="B20" s="244" t="s">
        <v>111</v>
      </c>
      <c r="C20" s="187" t="s">
        <v>74</v>
      </c>
      <c r="D20" s="215">
        <v>0</v>
      </c>
      <c r="E20" s="243">
        <v>0.33589999999999998</v>
      </c>
      <c r="F20" s="242">
        <v>2.9499999999999998E-2</v>
      </c>
      <c r="G20" s="216">
        <v>0</v>
      </c>
      <c r="H20" s="217">
        <v>0.68410000000000004</v>
      </c>
      <c r="I20" s="215"/>
      <c r="J20" s="216"/>
      <c r="K20" s="216"/>
      <c r="L20" s="216"/>
      <c r="M20" s="216"/>
      <c r="N20" s="209">
        <f>IF(N$7=0,0,SUM(LARGE(D20:H20,{1})))</f>
        <v>0.68410000000000004</v>
      </c>
      <c r="O20" s="210">
        <f>IF(O$7=0,0,SUM(LARGE(D20:H20,{2})))</f>
        <v>0.33589999999999998</v>
      </c>
      <c r="P20" s="211">
        <f>IF(P$7=0,0,SUM(LARGE(D20:H20,{3})))</f>
        <v>2.9499999999999998E-2</v>
      </c>
      <c r="Q20" s="212">
        <f t="shared" si="0"/>
        <v>0</v>
      </c>
      <c r="R20" s="218">
        <f t="shared" si="1"/>
        <v>1.0495000000000001</v>
      </c>
      <c r="S20" s="219">
        <f t="shared" si="2"/>
        <v>13</v>
      </c>
      <c r="T20" s="325">
        <f t="shared" si="3"/>
        <v>1.0495000000000001</v>
      </c>
      <c r="U20" s="326">
        <f t="shared" si="4"/>
        <v>13</v>
      </c>
      <c r="W20" s="37">
        <f t="shared" si="5"/>
        <v>0.26237500000000002</v>
      </c>
      <c r="X20" s="37">
        <f t="shared" si="6"/>
        <v>0.34983333333333338</v>
      </c>
    </row>
    <row r="21" spans="1:30" ht="12.75" customHeight="1" x14ac:dyDescent="0.2">
      <c r="B21" s="224" t="s">
        <v>386</v>
      </c>
      <c r="C21" s="187" t="s">
        <v>74</v>
      </c>
      <c r="D21" s="221">
        <v>0</v>
      </c>
      <c r="E21" s="216">
        <v>0</v>
      </c>
      <c r="F21" s="220">
        <v>0</v>
      </c>
      <c r="G21" s="216">
        <v>0</v>
      </c>
      <c r="H21" s="217">
        <v>0.98499999999999999</v>
      </c>
      <c r="I21" s="215"/>
      <c r="J21" s="216"/>
      <c r="K21" s="216"/>
      <c r="L21" s="216"/>
      <c r="M21" s="216"/>
      <c r="N21" s="209">
        <f>IF(N$7=0,0,SUM(LARGE(D21:H21,{1})))</f>
        <v>0.98499999999999999</v>
      </c>
      <c r="O21" s="210">
        <f>IF(O$7=0,0,SUM(LARGE(D21:H21,{2})))</f>
        <v>0</v>
      </c>
      <c r="P21" s="211">
        <f>IF(P$7=0,0,SUM(LARGE(D21:H21,{3})))</f>
        <v>0</v>
      </c>
      <c r="Q21" s="212">
        <f t="shared" si="0"/>
        <v>0</v>
      </c>
      <c r="R21" s="218">
        <f t="shared" si="1"/>
        <v>0.98499999999999999</v>
      </c>
      <c r="S21" s="219">
        <f t="shared" si="2"/>
        <v>14</v>
      </c>
      <c r="T21" s="325">
        <f t="shared" si="3"/>
        <v>0.98499999999999999</v>
      </c>
      <c r="U21" s="326">
        <f t="shared" si="4"/>
        <v>14</v>
      </c>
      <c r="W21" s="37">
        <f t="shared" si="5"/>
        <v>0.24625</v>
      </c>
      <c r="X21" s="37">
        <f t="shared" si="6"/>
        <v>0.32833333333333331</v>
      </c>
    </row>
    <row r="22" spans="1:30" ht="12.75" customHeight="1" x14ac:dyDescent="0.2">
      <c r="B22" s="244" t="s">
        <v>110</v>
      </c>
      <c r="C22" s="187" t="s">
        <v>74</v>
      </c>
      <c r="D22" s="215">
        <v>0</v>
      </c>
      <c r="E22" s="243">
        <v>0.46139999999999998</v>
      </c>
      <c r="F22" s="242">
        <v>0.48570000000000002</v>
      </c>
      <c r="G22" s="216">
        <v>0</v>
      </c>
      <c r="H22" s="217">
        <v>0</v>
      </c>
      <c r="I22" s="222"/>
      <c r="J22" s="223"/>
      <c r="K22" s="216"/>
      <c r="L22" s="223"/>
      <c r="M22" s="223"/>
      <c r="N22" s="209">
        <f>IF(N$7=0,0,SUM(LARGE(D22:H22,{1})))</f>
        <v>0.48570000000000002</v>
      </c>
      <c r="O22" s="210">
        <f>IF(O$7=0,0,SUM(LARGE(D22:H22,{2})))</f>
        <v>0.46139999999999998</v>
      </c>
      <c r="P22" s="211">
        <f>IF(P$7=0,0,SUM(LARGE(D22:H22,{3})))</f>
        <v>0</v>
      </c>
      <c r="Q22" s="212">
        <f t="shared" si="0"/>
        <v>0</v>
      </c>
      <c r="R22" s="218">
        <f t="shared" si="1"/>
        <v>0.94710000000000005</v>
      </c>
      <c r="S22" s="219">
        <f t="shared" si="2"/>
        <v>15</v>
      </c>
      <c r="T22" s="325">
        <f t="shared" si="3"/>
        <v>0.94710000000000005</v>
      </c>
      <c r="U22" s="326">
        <f t="shared" si="4"/>
        <v>15</v>
      </c>
      <c r="W22" s="37">
        <f t="shared" si="5"/>
        <v>0.23677500000000001</v>
      </c>
      <c r="X22" s="37">
        <f t="shared" si="6"/>
        <v>0.31570000000000004</v>
      </c>
    </row>
    <row r="23" spans="1:30" ht="12.75" customHeight="1" x14ac:dyDescent="0.2">
      <c r="B23" s="224" t="s">
        <v>387</v>
      </c>
      <c r="C23" s="187" t="s">
        <v>74</v>
      </c>
      <c r="D23" s="221">
        <v>0</v>
      </c>
      <c r="E23" s="216">
        <v>0</v>
      </c>
      <c r="F23" s="220">
        <v>0</v>
      </c>
      <c r="G23" s="216">
        <v>0</v>
      </c>
      <c r="H23" s="217">
        <v>0.74229999999999996</v>
      </c>
      <c r="I23" s="222"/>
      <c r="J23" s="223"/>
      <c r="K23" s="216"/>
      <c r="L23" s="223"/>
      <c r="M23" s="223"/>
      <c r="N23" s="209">
        <f>IF(N$7=0,0,SUM(LARGE(D23:H23,{1})))</f>
        <v>0.74229999999999996</v>
      </c>
      <c r="O23" s="210">
        <f>IF(O$7=0,0,SUM(LARGE(D23:H23,{2})))</f>
        <v>0</v>
      </c>
      <c r="P23" s="211">
        <f>IF(P$7=0,0,SUM(LARGE(D23:H23,{3})))</f>
        <v>0</v>
      </c>
      <c r="Q23" s="212">
        <f t="shared" si="0"/>
        <v>0</v>
      </c>
      <c r="R23" s="218">
        <f t="shared" si="1"/>
        <v>0.74229999999999996</v>
      </c>
      <c r="S23" s="219">
        <f t="shared" si="2"/>
        <v>16</v>
      </c>
      <c r="T23" s="325">
        <f t="shared" si="3"/>
        <v>0.74229999999999996</v>
      </c>
      <c r="U23" s="326">
        <f t="shared" si="4"/>
        <v>16</v>
      </c>
      <c r="W23" s="37">
        <f t="shared" si="5"/>
        <v>0.18557499999999999</v>
      </c>
      <c r="X23" s="37">
        <f t="shared" si="6"/>
        <v>0.24743333333333331</v>
      </c>
    </row>
    <row r="24" spans="1:30" x14ac:dyDescent="0.2">
      <c r="B24" s="244" t="s">
        <v>115</v>
      </c>
      <c r="C24" s="187" t="s">
        <v>74</v>
      </c>
      <c r="D24" s="221">
        <v>0</v>
      </c>
      <c r="E24" s="206">
        <v>0</v>
      </c>
      <c r="F24" s="242">
        <v>5.0000000000000001E-4</v>
      </c>
      <c r="G24" s="207">
        <v>0</v>
      </c>
      <c r="H24" s="217">
        <v>0</v>
      </c>
      <c r="I24" s="222"/>
      <c r="J24" s="223"/>
      <c r="K24" s="216"/>
      <c r="L24" s="223"/>
      <c r="M24" s="223"/>
      <c r="N24" s="209">
        <f>IF(N$7=0,0,SUM(LARGE(D24:H24,{1})))</f>
        <v>5.0000000000000001E-4</v>
      </c>
      <c r="O24" s="210">
        <f>IF(O$7=0,0,SUM(LARGE(D24:H24,{2})))</f>
        <v>0</v>
      </c>
      <c r="P24" s="211">
        <f>IF(P$7=0,0,SUM(LARGE(D24:H24,{3})))</f>
        <v>0</v>
      </c>
      <c r="Q24" s="212">
        <f t="shared" si="0"/>
        <v>0</v>
      </c>
      <c r="R24" s="218">
        <f t="shared" si="1"/>
        <v>5.0000000000000001E-4</v>
      </c>
      <c r="S24" s="219">
        <f t="shared" si="2"/>
        <v>17</v>
      </c>
      <c r="T24" s="325">
        <f t="shared" si="3"/>
        <v>5.0000000000000001E-4</v>
      </c>
      <c r="U24" s="326">
        <f t="shared" si="4"/>
        <v>17</v>
      </c>
      <c r="W24" s="37">
        <f t="shared" si="5"/>
        <v>1.25E-4</v>
      </c>
      <c r="X24" s="37">
        <f t="shared" si="6"/>
        <v>1.6666666666666666E-4</v>
      </c>
    </row>
    <row r="25" spans="1:30" x14ac:dyDescent="0.2">
      <c r="B25" s="224"/>
      <c r="C25" s="187"/>
      <c r="D25" s="221"/>
      <c r="E25" s="216"/>
      <c r="F25" s="220"/>
      <c r="G25" s="216"/>
      <c r="H25" s="217"/>
      <c r="I25" s="222"/>
      <c r="J25" s="223"/>
      <c r="K25" s="216"/>
      <c r="L25" s="223"/>
      <c r="M25" s="223"/>
      <c r="N25" s="225"/>
      <c r="O25" s="226"/>
      <c r="P25" s="227"/>
      <c r="Q25" s="228"/>
      <c r="R25" s="229"/>
      <c r="S25" s="219"/>
      <c r="T25" s="325">
        <f t="shared" si="3"/>
        <v>0</v>
      </c>
      <c r="U25" s="326">
        <f t="shared" si="4"/>
        <v>18</v>
      </c>
      <c r="W25" s="37">
        <f t="shared" si="5"/>
        <v>0</v>
      </c>
      <c r="X25" s="37">
        <f t="shared" si="6"/>
        <v>0</v>
      </c>
    </row>
    <row r="26" spans="1:30" x14ac:dyDescent="0.2">
      <c r="B26" s="224"/>
      <c r="C26" s="187"/>
      <c r="D26" s="221"/>
      <c r="E26" s="216"/>
      <c r="F26" s="220"/>
      <c r="G26" s="216"/>
      <c r="H26" s="217"/>
      <c r="I26" s="222"/>
      <c r="J26" s="223"/>
      <c r="K26" s="216"/>
      <c r="L26" s="223"/>
      <c r="M26" s="223"/>
      <c r="N26" s="225"/>
      <c r="O26" s="226"/>
      <c r="P26" s="227"/>
      <c r="Q26" s="228"/>
      <c r="R26" s="229"/>
      <c r="S26" s="219"/>
      <c r="T26" s="325">
        <f t="shared" si="3"/>
        <v>0</v>
      </c>
      <c r="U26" s="326">
        <f t="shared" si="4"/>
        <v>18</v>
      </c>
      <c r="W26" s="37">
        <f t="shared" si="5"/>
        <v>0</v>
      </c>
      <c r="X26" s="37">
        <f t="shared" si="6"/>
        <v>0</v>
      </c>
    </row>
    <row r="27" spans="1:30" x14ac:dyDescent="0.2">
      <c r="B27" s="224"/>
      <c r="C27" s="187"/>
      <c r="D27" s="221"/>
      <c r="E27" s="216"/>
      <c r="F27" s="220"/>
      <c r="G27" s="216"/>
      <c r="H27" s="217"/>
      <c r="I27" s="222"/>
      <c r="J27" s="223"/>
      <c r="K27" s="223"/>
      <c r="L27" s="223"/>
      <c r="M27" s="223"/>
      <c r="N27" s="225"/>
      <c r="O27" s="226"/>
      <c r="P27" s="227"/>
      <c r="Q27" s="228"/>
      <c r="R27" s="229"/>
      <c r="S27" s="219"/>
      <c r="T27" s="325">
        <f t="shared" si="3"/>
        <v>0</v>
      </c>
      <c r="U27" s="326">
        <f t="shared" si="4"/>
        <v>18</v>
      </c>
      <c r="W27" s="37">
        <f t="shared" si="5"/>
        <v>0</v>
      </c>
      <c r="X27" s="37">
        <f t="shared" si="6"/>
        <v>0</v>
      </c>
    </row>
    <row r="28" spans="1:30" ht="13.5" thickBot="1" x14ac:dyDescent="0.25">
      <c r="B28" s="230"/>
      <c r="C28" s="231"/>
      <c r="D28" s="232"/>
      <c r="E28" s="233"/>
      <c r="F28" s="234"/>
      <c r="G28" s="233"/>
      <c r="H28" s="235"/>
      <c r="I28" s="232"/>
      <c r="J28" s="233"/>
      <c r="K28" s="233"/>
      <c r="L28" s="233"/>
      <c r="M28" s="233"/>
      <c r="N28" s="236"/>
      <c r="O28" s="237"/>
      <c r="P28" s="238"/>
      <c r="Q28" s="239"/>
      <c r="R28" s="240"/>
      <c r="S28" s="241"/>
      <c r="T28" s="327">
        <f t="shared" si="3"/>
        <v>0</v>
      </c>
      <c r="U28" s="328">
        <f t="shared" si="4"/>
        <v>18</v>
      </c>
      <c r="W28" s="37">
        <f t="shared" si="5"/>
        <v>0</v>
      </c>
      <c r="X28" s="37">
        <f t="shared" si="6"/>
        <v>0</v>
      </c>
    </row>
    <row r="29" spans="1:30" x14ac:dyDescent="0.2">
      <c r="A29" s="1"/>
      <c r="B29" s="1"/>
      <c r="C29" s="1"/>
      <c r="D29" s="1"/>
      <c r="E29" s="1"/>
      <c r="F29" s="1"/>
      <c r="G29" s="1"/>
      <c r="H29" s="1"/>
      <c r="I29" s="1"/>
      <c r="T29" s="332"/>
      <c r="U29" s="333"/>
      <c r="V29" s="26"/>
    </row>
    <row r="30" spans="1:30" x14ac:dyDescent="0.2">
      <c r="A30" s="1"/>
      <c r="B30" s="1" t="s">
        <v>411</v>
      </c>
      <c r="C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37"/>
      <c r="R30" s="129"/>
      <c r="T30" s="332"/>
      <c r="U30" s="333"/>
      <c r="V30" s="26"/>
    </row>
    <row r="31" spans="1:30" ht="13.5" thickBot="1" x14ac:dyDescent="0.25">
      <c r="A31" s="1"/>
      <c r="M31" s="1"/>
      <c r="N31" s="1"/>
      <c r="O31" s="1"/>
      <c r="P31" s="1"/>
      <c r="Q31" s="137"/>
      <c r="R31" s="129"/>
      <c r="T31" s="332"/>
      <c r="U31" s="333"/>
      <c r="V31" s="26"/>
    </row>
    <row r="32" spans="1:30" x14ac:dyDescent="0.2">
      <c r="A32" s="1"/>
      <c r="B32" s="6" t="s">
        <v>384</v>
      </c>
      <c r="C32" s="8"/>
      <c r="D32" s="146"/>
      <c r="E32" s="7"/>
      <c r="F32" s="7"/>
      <c r="G32" s="7"/>
      <c r="H32" s="7"/>
      <c r="I32" s="142"/>
      <c r="J32" s="126"/>
      <c r="M32" s="101"/>
      <c r="N32" s="101"/>
      <c r="O32" s="101"/>
      <c r="P32" s="101"/>
      <c r="Q32" s="138"/>
      <c r="R32" s="130"/>
      <c r="S32" s="123"/>
      <c r="T32" s="123"/>
      <c r="U32" s="123"/>
      <c r="V32" s="123"/>
      <c r="W32" s="103"/>
      <c r="X32" s="102"/>
      <c r="Y32" s="101"/>
      <c r="Z32" s="101"/>
      <c r="AA32" s="101"/>
      <c r="AB32" s="101"/>
      <c r="AC32" s="101"/>
      <c r="AD32" s="101"/>
    </row>
    <row r="33" spans="1:30" x14ac:dyDescent="0.2">
      <c r="A33" s="1"/>
      <c r="B33" s="9" t="s">
        <v>1</v>
      </c>
      <c r="C33" s="10"/>
      <c r="D33" s="147" t="str">
        <f t="shared" ref="D33:G34" si="7">D6</f>
        <v>Odense</v>
      </c>
      <c r="E33" s="147" t="str">
        <f t="shared" si="7"/>
        <v>Bording</v>
      </c>
      <c r="F33" s="147" t="str">
        <f t="shared" si="7"/>
        <v>Esbjerg</v>
      </c>
      <c r="G33" s="147" t="str">
        <f t="shared" si="7"/>
        <v>SwingingDK</v>
      </c>
      <c r="H33" s="147" t="s">
        <v>49</v>
      </c>
      <c r="I33" s="162" t="s">
        <v>42</v>
      </c>
      <c r="J33" s="127" t="s">
        <v>15</v>
      </c>
      <c r="M33" s="101"/>
      <c r="N33" s="101"/>
      <c r="O33" s="101"/>
      <c r="P33" s="101"/>
      <c r="Q33" s="138"/>
      <c r="R33" s="130"/>
      <c r="S33" s="123"/>
      <c r="T33" s="123"/>
      <c r="U33" s="123"/>
      <c r="V33" s="123"/>
      <c r="W33" s="103"/>
      <c r="X33" s="102"/>
      <c r="Y33" s="103"/>
      <c r="Z33" s="101"/>
      <c r="AA33" s="101"/>
      <c r="AB33" s="101"/>
      <c r="AC33" s="101"/>
      <c r="AD33" s="101"/>
    </row>
    <row r="34" spans="1:30" ht="13.5" thickBot="1" x14ac:dyDescent="0.25">
      <c r="A34" s="1"/>
      <c r="B34" s="22"/>
      <c r="C34" s="149"/>
      <c r="D34" s="147" t="str">
        <f t="shared" si="7"/>
        <v>16. Marts</v>
      </c>
      <c r="E34" s="147" t="str">
        <f t="shared" si="7"/>
        <v>13. April</v>
      </c>
      <c r="F34" s="147" t="str">
        <f t="shared" si="7"/>
        <v>18. Maj</v>
      </c>
      <c r="G34" s="147" t="str">
        <f t="shared" si="7"/>
        <v>20-21. Juli</v>
      </c>
      <c r="H34" s="97" t="s">
        <v>382</v>
      </c>
      <c r="I34" s="163"/>
      <c r="J34" s="128"/>
      <c r="M34" s="101"/>
      <c r="N34" s="101"/>
      <c r="O34" s="101"/>
      <c r="P34" s="101"/>
      <c r="Q34" s="138"/>
      <c r="R34" s="130"/>
      <c r="S34" s="123"/>
      <c r="T34" s="123"/>
      <c r="U34" s="123"/>
      <c r="V34" s="123"/>
      <c r="W34" s="103"/>
      <c r="X34" s="102"/>
      <c r="Y34" s="103"/>
      <c r="Z34" s="101"/>
      <c r="AA34" s="101"/>
      <c r="AB34" s="101"/>
      <c r="AC34" s="101"/>
      <c r="AD34" s="101"/>
    </row>
    <row r="35" spans="1:30" s="105" customFormat="1" x14ac:dyDescent="0.2">
      <c r="A35" s="104"/>
      <c r="B35" s="30" t="str">
        <f>IF($C$10="s",B$10,"")</f>
        <v>Thomas Jensen</v>
      </c>
      <c r="C35" s="151" t="str">
        <f>IF($C$10="s",C$10,"")</f>
        <v>s</v>
      </c>
      <c r="D35" s="30">
        <f>IF($C$10="s",D$10,0)</f>
        <v>9.11E-2</v>
      </c>
      <c r="E35" s="31">
        <f>IF($C$10="s",E$10,0)</f>
        <v>0.92379999999999995</v>
      </c>
      <c r="F35" s="31">
        <f>IF($C$10="s",F$10,0)</f>
        <v>0.68540000000000001</v>
      </c>
      <c r="G35" s="151">
        <f>IF($C$10="s",G$10,0)</f>
        <v>0</v>
      </c>
      <c r="H35" s="151">
        <f>IF($C$10="s",H$10,0)</f>
        <v>0.98770000000000002</v>
      </c>
      <c r="I35" s="157">
        <f>SUM(LARGE(D35:H35,{1}))</f>
        <v>0.98770000000000002</v>
      </c>
      <c r="J35" s="154">
        <f t="shared" ref="J35:J55" si="8">RANK(I35,$I$35:$I$55)</f>
        <v>1</v>
      </c>
      <c r="K35"/>
      <c r="L35"/>
      <c r="Q35" s="139"/>
      <c r="R35" s="131"/>
      <c r="S35" s="124"/>
      <c r="W35" s="447"/>
    </row>
    <row r="36" spans="1:30" s="105" customFormat="1" x14ac:dyDescent="0.2">
      <c r="A36"/>
      <c r="B36" s="28" t="str">
        <f>IF($C$21="s",B$21,"")</f>
        <v>Peter Madsen</v>
      </c>
      <c r="C36" s="152" t="str">
        <f>IF($C$21="s",C$21,"")</f>
        <v>s</v>
      </c>
      <c r="D36" s="28">
        <f>IF($C$21="s",D$21,0)</f>
        <v>0</v>
      </c>
      <c r="E36" s="29">
        <f>IF($C$21="s",E$21,0)</f>
        <v>0</v>
      </c>
      <c r="F36" s="29">
        <f>IF($C$21="s",F$21,0)</f>
        <v>0</v>
      </c>
      <c r="G36" s="152">
        <f>IF($C$21="s",G$21,0)</f>
        <v>0</v>
      </c>
      <c r="H36" s="152">
        <f>IF($C$21="s",H$21,0)</f>
        <v>0.98499999999999999</v>
      </c>
      <c r="I36" s="150">
        <f>SUM(LARGE(D36:H36,{1}))</f>
        <v>0.98499999999999999</v>
      </c>
      <c r="J36" s="155">
        <f t="shared" si="8"/>
        <v>2</v>
      </c>
      <c r="K36"/>
      <c r="L36"/>
      <c r="M36"/>
      <c r="N36"/>
      <c r="O36"/>
      <c r="P36"/>
      <c r="Q36" s="133"/>
      <c r="R36" s="125"/>
      <c r="S36" s="26"/>
      <c r="T36"/>
      <c r="U36"/>
      <c r="V36"/>
      <c r="W36" s="37"/>
      <c r="X36"/>
      <c r="Y36"/>
      <c r="Z36"/>
      <c r="AA36"/>
      <c r="AB36"/>
      <c r="AC36"/>
      <c r="AD36"/>
    </row>
    <row r="37" spans="1:30" x14ac:dyDescent="0.2">
      <c r="A37" s="104"/>
      <c r="B37" s="28" t="str">
        <f>IF($C$15="s",B$15,"")</f>
        <v>Martin Knudsen</v>
      </c>
      <c r="C37" s="152" t="str">
        <f>IF($C$15="s",C$15,"")</f>
        <v>s</v>
      </c>
      <c r="D37" s="28">
        <f>IF($C$15="s",D$15,0)</f>
        <v>0.81069999999999998</v>
      </c>
      <c r="E37" s="29">
        <f>IF($C$15="s",E$15,0)</f>
        <v>0.83309999999999995</v>
      </c>
      <c r="F37" s="29">
        <f>IF($C$15="s",F$15,0)</f>
        <v>0.67779999999999996</v>
      </c>
      <c r="G37" s="152">
        <f>IF($C$15="s",G$15,0)</f>
        <v>0</v>
      </c>
      <c r="H37" s="152">
        <f>IF($C$15="s",H$15,0)</f>
        <v>0</v>
      </c>
      <c r="I37" s="150">
        <f>SUM(LARGE(D37:H37,{1}))</f>
        <v>0.83309999999999995</v>
      </c>
      <c r="J37" s="155">
        <f t="shared" si="8"/>
        <v>3</v>
      </c>
      <c r="M37" s="105"/>
      <c r="N37" s="105"/>
      <c r="O37" s="105"/>
      <c r="P37" s="105"/>
      <c r="Q37" s="139"/>
      <c r="R37" s="131"/>
      <c r="S37" s="124"/>
      <c r="T37" s="105"/>
      <c r="U37" s="105"/>
      <c r="V37" s="105"/>
      <c r="W37" s="447"/>
      <c r="X37" s="105"/>
      <c r="Y37" s="105"/>
      <c r="Z37" s="105"/>
      <c r="AA37" s="105"/>
      <c r="AB37" s="105"/>
      <c r="AC37" s="105"/>
      <c r="AD37" s="105"/>
    </row>
    <row r="38" spans="1:30" x14ac:dyDescent="0.2">
      <c r="A38" s="1"/>
      <c r="B38" s="28" t="str">
        <f>IF($C$16="s",B$16,"")</f>
        <v>Tobias Sonne (jun)</v>
      </c>
      <c r="C38" s="152" t="str">
        <f>IF($C$16="s",C$16,"")</f>
        <v>s</v>
      </c>
      <c r="D38" s="28">
        <f>IF($C$16="s",D$16,0)</f>
        <v>0.81810000000000005</v>
      </c>
      <c r="E38" s="29">
        <f>IF($C$16="s",E$16,0)</f>
        <v>0.62409999999999999</v>
      </c>
      <c r="F38" s="29">
        <f>IF($C$16="s",F$16,0)</f>
        <v>0</v>
      </c>
      <c r="G38" s="152">
        <f>IF($C$16="s",G$16,0)</f>
        <v>0</v>
      </c>
      <c r="H38" s="152">
        <f>IF($C$16="s",H$16,0)</f>
        <v>0.68969999999999998</v>
      </c>
      <c r="I38" s="150">
        <f>SUM(LARGE(D38:H38,{1}))</f>
        <v>0.81810000000000005</v>
      </c>
      <c r="J38" s="155">
        <f t="shared" si="8"/>
        <v>4</v>
      </c>
      <c r="M38" s="101"/>
      <c r="N38" s="101"/>
      <c r="O38" s="101"/>
      <c r="P38" s="101"/>
      <c r="Q38" s="138"/>
      <c r="R38" s="130"/>
      <c r="S38" s="123"/>
      <c r="T38" s="101"/>
      <c r="U38" s="101"/>
      <c r="V38" s="101"/>
      <c r="W38" s="103"/>
      <c r="X38" s="102"/>
      <c r="Y38" s="103"/>
      <c r="Z38" s="101"/>
      <c r="AA38" s="101"/>
      <c r="AB38" s="101"/>
      <c r="AC38" s="101"/>
      <c r="AD38" s="101"/>
    </row>
    <row r="39" spans="1:30" s="105" customFormat="1" x14ac:dyDescent="0.2">
      <c r="A39"/>
      <c r="B39" s="28" t="str">
        <f>IF($C$19="s",B$19,"")</f>
        <v>André Bertelsen</v>
      </c>
      <c r="C39" s="152" t="str">
        <f>IF($C$19="s",C$19,"")</f>
        <v>s</v>
      </c>
      <c r="D39" s="28">
        <f>IF($C$19="s",D$19,0)</f>
        <v>0.65</v>
      </c>
      <c r="E39" s="29">
        <f>IF($C$19="s",E$19,0)</f>
        <v>0.48759999999999998</v>
      </c>
      <c r="F39" s="29">
        <f>IF($C$19="s",F$19,0)</f>
        <v>0</v>
      </c>
      <c r="G39" s="152">
        <f>IF($C$19="s",G$19,0)</f>
        <v>0</v>
      </c>
      <c r="H39" s="152">
        <f>IF($C$19="s",H$19,0)</f>
        <v>0.78190000000000004</v>
      </c>
      <c r="I39" s="150">
        <f>SUM(LARGE(D39:H39,{1}))</f>
        <v>0.78190000000000004</v>
      </c>
      <c r="J39" s="155">
        <f t="shared" si="8"/>
        <v>5</v>
      </c>
      <c r="K39"/>
      <c r="L39"/>
      <c r="M39"/>
      <c r="N39"/>
      <c r="O39"/>
      <c r="P39"/>
      <c r="Q39" s="133"/>
      <c r="R39" s="125"/>
      <c r="S39" s="26"/>
      <c r="T39"/>
      <c r="U39"/>
      <c r="V39"/>
      <c r="W39" s="37"/>
      <c r="X39"/>
      <c r="Y39"/>
      <c r="Z39"/>
      <c r="AA39"/>
      <c r="AB39"/>
      <c r="AC39"/>
      <c r="AD39"/>
    </row>
    <row r="40" spans="1:30" s="105" customFormat="1" x14ac:dyDescent="0.2">
      <c r="A40"/>
      <c r="B40" s="28" t="str">
        <f>IF($C$23="s",B$23,"")</f>
        <v>Anders Larsen</v>
      </c>
      <c r="C40" s="152" t="str">
        <f>IF($C$23="s",C$23,"")</f>
        <v>s</v>
      </c>
      <c r="D40" s="28">
        <f>IF($C$23="s",D$23,0)</f>
        <v>0</v>
      </c>
      <c r="E40" s="29">
        <f>IF($C$23="s",E$23,0)</f>
        <v>0</v>
      </c>
      <c r="F40" s="29">
        <f>IF($C$23="s",F$23,0)</f>
        <v>0</v>
      </c>
      <c r="G40" s="152">
        <f>IF($C$23="s",G$23,0)</f>
        <v>0</v>
      </c>
      <c r="H40" s="152">
        <f>IF($C$23="s",H$23,0)</f>
        <v>0.74229999999999996</v>
      </c>
      <c r="I40" s="150">
        <f>SUM(LARGE(D40:H40,{1}))</f>
        <v>0.74229999999999996</v>
      </c>
      <c r="J40" s="155">
        <f t="shared" si="8"/>
        <v>6</v>
      </c>
      <c r="K40" s="54"/>
      <c r="L40" s="54"/>
      <c r="M40"/>
      <c r="N40"/>
      <c r="O40"/>
      <c r="P40"/>
      <c r="Q40" s="133"/>
      <c r="R40" s="125"/>
      <c r="S40" s="26"/>
      <c r="T40"/>
      <c r="U40"/>
      <c r="V40"/>
      <c r="W40" s="37"/>
      <c r="X40"/>
      <c r="Y40"/>
      <c r="Z40"/>
      <c r="AA40"/>
      <c r="AB40"/>
      <c r="AC40"/>
      <c r="AD40"/>
    </row>
    <row r="41" spans="1:30" s="105" customFormat="1" x14ac:dyDescent="0.2">
      <c r="A41" s="1"/>
      <c r="B41" s="28" t="str">
        <f>IF($C$20="s",B$20,"")</f>
        <v>Henrik Behrens</v>
      </c>
      <c r="C41" s="152" t="str">
        <f>IF($C$20="s",C$20,"")</f>
        <v>s</v>
      </c>
      <c r="D41" s="28">
        <f>IF($C$20="s",D$20,0)</f>
        <v>0</v>
      </c>
      <c r="E41" s="29">
        <f>IF($C$20="s",E$20,0)</f>
        <v>0.33589999999999998</v>
      </c>
      <c r="F41" s="29">
        <f>IF($C$20="s",F$20,0)</f>
        <v>2.9499999999999998E-2</v>
      </c>
      <c r="G41" s="152">
        <f>IF($C$20="s",G$20,0)</f>
        <v>0</v>
      </c>
      <c r="H41" s="152">
        <f>IF($C$20="s",H$20,0)</f>
        <v>0.68410000000000004</v>
      </c>
      <c r="I41" s="150">
        <f>SUM(LARGE(D41:H41,{1}))</f>
        <v>0.68410000000000004</v>
      </c>
      <c r="J41" s="155">
        <f t="shared" si="8"/>
        <v>7</v>
      </c>
      <c r="K41"/>
      <c r="L41"/>
      <c r="M41" s="101"/>
      <c r="N41" s="101"/>
      <c r="O41" s="101"/>
      <c r="P41" s="101"/>
      <c r="Q41" s="138"/>
      <c r="R41" s="130"/>
      <c r="S41" s="123"/>
      <c r="T41" s="101"/>
      <c r="U41" s="101"/>
      <c r="V41" s="101"/>
      <c r="W41" s="103"/>
      <c r="X41" s="102"/>
      <c r="Y41" s="103"/>
      <c r="Z41" s="101"/>
      <c r="AA41" s="101"/>
      <c r="AB41" s="101"/>
      <c r="AC41" s="101"/>
      <c r="AD41" s="101"/>
    </row>
    <row r="42" spans="1:30" x14ac:dyDescent="0.2">
      <c r="A42" s="1"/>
      <c r="B42" s="28" t="str">
        <f>IF($C$22="s",B$22,"")</f>
        <v>Michael Anderson</v>
      </c>
      <c r="C42" s="152" t="str">
        <f>IF($C$22="s",C$22,"")</f>
        <v>s</v>
      </c>
      <c r="D42" s="28">
        <f>IF($C$22="s",D$22,0)</f>
        <v>0</v>
      </c>
      <c r="E42" s="29">
        <f>IF($C$22="s",E$22,0)</f>
        <v>0.46139999999999998</v>
      </c>
      <c r="F42" s="29">
        <f>IF($C$22="s",F$22,0)</f>
        <v>0.48570000000000002</v>
      </c>
      <c r="G42" s="152">
        <f>IF($C$22="s",G$22,0)</f>
        <v>0</v>
      </c>
      <c r="H42" s="152">
        <f>IF($C$22="s",H$22,0)</f>
        <v>0</v>
      </c>
      <c r="I42" s="150">
        <f>SUM(LARGE(D42:H42,{1}))</f>
        <v>0.48570000000000002</v>
      </c>
      <c r="J42" s="155">
        <f t="shared" si="8"/>
        <v>8</v>
      </c>
      <c r="K42" s="54"/>
      <c r="L42" s="54"/>
      <c r="M42" s="101"/>
      <c r="N42" s="101"/>
      <c r="O42" s="101"/>
      <c r="P42" s="101"/>
      <c r="Q42" s="138"/>
      <c r="R42" s="130"/>
      <c r="S42" s="123"/>
      <c r="T42" s="101"/>
      <c r="U42" s="101"/>
      <c r="V42" s="101"/>
      <c r="W42" s="103"/>
      <c r="X42" s="102"/>
      <c r="Y42" s="103"/>
      <c r="Z42" s="101"/>
      <c r="AA42" s="101"/>
      <c r="AB42" s="101"/>
      <c r="AC42" s="101"/>
      <c r="AD42" s="101"/>
    </row>
    <row r="43" spans="1:30" x14ac:dyDescent="0.2">
      <c r="B43" s="28" t="str">
        <f>IF($C$24="s",B$24,"")</f>
        <v>Morten Holm</v>
      </c>
      <c r="C43" s="152" t="str">
        <f>IF($C$24="s",C$24,"")</f>
        <v>s</v>
      </c>
      <c r="D43" s="28">
        <f>IF($C$24="s",D$24,0)</f>
        <v>0</v>
      </c>
      <c r="E43" s="29">
        <f>IF($C$24="s",E$24,0)</f>
        <v>0</v>
      </c>
      <c r="F43" s="29">
        <f>IF($C$24="s",F$24,0)</f>
        <v>5.0000000000000001E-4</v>
      </c>
      <c r="G43" s="152">
        <f>IF($C$24="s",G$24,0)</f>
        <v>0</v>
      </c>
      <c r="H43" s="152">
        <f>IF($C$24="s",H$24,0)</f>
        <v>0</v>
      </c>
      <c r="I43" s="150">
        <f>SUM(LARGE(D43:H43,{1}))</f>
        <v>5.0000000000000001E-4</v>
      </c>
      <c r="J43" s="155">
        <f t="shared" si="8"/>
        <v>9</v>
      </c>
      <c r="K43" s="54"/>
      <c r="L43" s="54"/>
    </row>
    <row r="44" spans="1:30" s="105" customFormat="1" x14ac:dyDescent="0.2">
      <c r="A44" s="104"/>
      <c r="B44" s="28" t="str">
        <f>IF($C$13="s",B$13,"")</f>
        <v/>
      </c>
      <c r="C44" s="152" t="str">
        <f>IF($C$13="s",C$13,"")</f>
        <v/>
      </c>
      <c r="D44" s="28">
        <f>IF($C$13="s",D$13,0)</f>
        <v>0</v>
      </c>
      <c r="E44" s="29">
        <f>IF($C$13="s",E$13,0)</f>
        <v>0</v>
      </c>
      <c r="F44" s="29">
        <f>IF($C$13="s",F$13,0)</f>
        <v>0</v>
      </c>
      <c r="G44" s="152">
        <f>IF($C$13="s",G$13,0)</f>
        <v>0</v>
      </c>
      <c r="H44" s="152">
        <f>IF($C$13="s",H$13,0)</f>
        <v>0</v>
      </c>
      <c r="I44" s="150">
        <f>SUM(LARGE(D44:H44,{1}))</f>
        <v>0</v>
      </c>
      <c r="J44" s="155">
        <f t="shared" si="8"/>
        <v>10</v>
      </c>
      <c r="K44"/>
      <c r="L44"/>
      <c r="Q44" s="139"/>
      <c r="R44" s="131"/>
      <c r="S44" s="124"/>
      <c r="W44" s="447"/>
    </row>
    <row r="45" spans="1:30" s="105" customFormat="1" x14ac:dyDescent="0.2">
      <c r="A45" s="1"/>
      <c r="B45" s="28" t="str">
        <f>IF($C$17="s",B$17,"")</f>
        <v/>
      </c>
      <c r="C45" s="152" t="str">
        <f>IF($C$17="s",C$17,"")</f>
        <v/>
      </c>
      <c r="D45" s="28">
        <f>IF($C$17="s",D$17,0)</f>
        <v>0</v>
      </c>
      <c r="E45" s="29">
        <f>IF($C$17="s",E$17,0)</f>
        <v>0</v>
      </c>
      <c r="F45" s="29">
        <f>IF($C$17="s",F$17,0)</f>
        <v>0</v>
      </c>
      <c r="G45" s="152">
        <f>IF($C$17="s",G$17,0)</f>
        <v>0</v>
      </c>
      <c r="H45" s="152">
        <f>IF($C$17="s",H$17,0)</f>
        <v>0</v>
      </c>
      <c r="I45" s="150">
        <f>SUM(LARGE(D45:H45,{1}))</f>
        <v>0</v>
      </c>
      <c r="J45" s="155">
        <f t="shared" si="8"/>
        <v>10</v>
      </c>
      <c r="K45"/>
      <c r="L45"/>
      <c r="M45" s="101"/>
      <c r="N45" s="101"/>
      <c r="O45" s="101"/>
      <c r="P45" s="101"/>
      <c r="Q45" s="138"/>
      <c r="R45" s="130"/>
      <c r="S45" s="123"/>
      <c r="T45" s="101"/>
      <c r="U45" s="101"/>
      <c r="V45" s="101"/>
      <c r="W45" s="103"/>
      <c r="X45" s="102"/>
      <c r="Y45" s="103"/>
      <c r="Z45" s="101"/>
      <c r="AA45" s="101"/>
      <c r="AB45" s="101"/>
      <c r="AC45" s="101"/>
      <c r="AD45" s="101"/>
    </row>
    <row r="46" spans="1:30" s="105" customFormat="1" x14ac:dyDescent="0.2">
      <c r="A46" s="104"/>
      <c r="B46" s="28" t="str">
        <f>IF($C$11="s",B$11,"")</f>
        <v/>
      </c>
      <c r="C46" s="152" t="str">
        <f>IF($C$11="s",C$11,"")</f>
        <v/>
      </c>
      <c r="D46" s="28">
        <f>IF($C$11="s",D$11,0)</f>
        <v>0</v>
      </c>
      <c r="E46" s="29">
        <f>IF($C$11="s",E$11,0)</f>
        <v>0</v>
      </c>
      <c r="F46" s="29">
        <f>IF($C$11="s",F$11,0)</f>
        <v>0</v>
      </c>
      <c r="G46" s="152">
        <f>IF($C$11="s",G$11,0)</f>
        <v>0</v>
      </c>
      <c r="H46" s="152">
        <f>IF($C$11="s",H$11,0)</f>
        <v>0</v>
      </c>
      <c r="I46" s="150">
        <f>SUM(LARGE(D46:H46,{1}))</f>
        <v>0</v>
      </c>
      <c r="J46" s="155">
        <f t="shared" si="8"/>
        <v>10</v>
      </c>
      <c r="K46"/>
      <c r="L46"/>
      <c r="Q46" s="139"/>
      <c r="R46" s="131"/>
      <c r="S46" s="124"/>
      <c r="W46" s="447"/>
    </row>
    <row r="47" spans="1:30" s="105" customFormat="1" x14ac:dyDescent="0.2">
      <c r="A47" s="104"/>
      <c r="B47" s="28" t="str">
        <f>IF($C$14="s",B$14,"")</f>
        <v/>
      </c>
      <c r="C47" s="152" t="str">
        <f>IF($C$14="s",C$14,"")</f>
        <v/>
      </c>
      <c r="D47" s="28">
        <f>IF($C$14="s",D$14,0)</f>
        <v>0</v>
      </c>
      <c r="E47" s="29">
        <f>IF($C$14="s",E$14,0)</f>
        <v>0</v>
      </c>
      <c r="F47" s="29">
        <f>IF($C$14="s",F$14,0)</f>
        <v>0</v>
      </c>
      <c r="G47" s="152">
        <f>IF($C$14="s",G$14,0)</f>
        <v>0</v>
      </c>
      <c r="H47" s="152">
        <f>IF($C$14="s",H$14,0)</f>
        <v>0</v>
      </c>
      <c r="I47" s="150">
        <f>SUM(LARGE(D47:H47,{1}))</f>
        <v>0</v>
      </c>
      <c r="J47" s="155">
        <f t="shared" si="8"/>
        <v>10</v>
      </c>
      <c r="K47"/>
      <c r="L47"/>
      <c r="Q47" s="139"/>
      <c r="R47" s="131"/>
      <c r="S47" s="124"/>
      <c r="W47" s="447"/>
    </row>
    <row r="48" spans="1:30" x14ac:dyDescent="0.2">
      <c r="A48" s="104"/>
      <c r="B48" s="28" t="str">
        <f>IF($C$18="s",B$18,"")</f>
        <v/>
      </c>
      <c r="C48" s="152" t="str">
        <f>IF($C$18="s",C$18,"")</f>
        <v/>
      </c>
      <c r="D48" s="28">
        <f>IF($C$18="s",D$18,0)</f>
        <v>0</v>
      </c>
      <c r="E48" s="29">
        <f>IF($C$18="s",E$18,0)</f>
        <v>0</v>
      </c>
      <c r="F48" s="29">
        <f>IF($C$18="s",F$18,0)</f>
        <v>0</v>
      </c>
      <c r="G48" s="152">
        <f>IF($C$18="s",G$18,0)</f>
        <v>0</v>
      </c>
      <c r="H48" s="152">
        <f>IF($C$18="s",H$18,0)</f>
        <v>0</v>
      </c>
      <c r="I48" s="150">
        <f>SUM(LARGE(D48:H48,{1}))</f>
        <v>0</v>
      </c>
      <c r="J48" s="155">
        <f t="shared" si="8"/>
        <v>10</v>
      </c>
      <c r="M48" s="105"/>
      <c r="N48" s="105"/>
      <c r="O48" s="105"/>
      <c r="P48" s="105"/>
      <c r="Q48" s="139"/>
      <c r="R48" s="131"/>
      <c r="S48" s="124"/>
      <c r="T48" s="105"/>
      <c r="U48" s="105"/>
      <c r="V48" s="105"/>
      <c r="W48" s="447"/>
      <c r="X48" s="105"/>
      <c r="Y48" s="105"/>
      <c r="Z48" s="105"/>
      <c r="AA48" s="105"/>
      <c r="AB48" s="105"/>
      <c r="AC48" s="105"/>
      <c r="AD48" s="105"/>
    </row>
    <row r="49" spans="1:30" x14ac:dyDescent="0.2">
      <c r="A49" s="104"/>
      <c r="B49" s="28" t="str">
        <f>IF($C$12="s",B$12,"")</f>
        <v/>
      </c>
      <c r="C49" s="152" t="str">
        <f>IF($C$12="s",C$12,"")</f>
        <v/>
      </c>
      <c r="D49" s="28">
        <f>IF($C$12="s",D$12,0)</f>
        <v>0</v>
      </c>
      <c r="E49" s="29">
        <f>IF($C$12="s",E$12,0)</f>
        <v>0</v>
      </c>
      <c r="F49" s="29">
        <f>IF($C$12="s",F$12,0)</f>
        <v>0</v>
      </c>
      <c r="G49" s="152">
        <f>IF($C$12="s",G$12,0)</f>
        <v>0</v>
      </c>
      <c r="H49" s="152">
        <f>IF($C$12="s",H$12,0)</f>
        <v>0</v>
      </c>
      <c r="I49" s="150">
        <f>SUM(LARGE(D49:H49,{1}))</f>
        <v>0</v>
      </c>
      <c r="J49" s="155">
        <f t="shared" si="8"/>
        <v>10</v>
      </c>
      <c r="M49" s="105"/>
      <c r="N49" s="105"/>
      <c r="O49" s="105"/>
      <c r="P49" s="105"/>
      <c r="Q49" s="139"/>
      <c r="R49" s="131"/>
      <c r="S49" s="124"/>
      <c r="T49" s="105"/>
      <c r="U49" s="105"/>
      <c r="V49" s="105"/>
      <c r="W49" s="447"/>
      <c r="X49" s="105"/>
      <c r="Y49" s="105"/>
      <c r="Z49" s="105"/>
      <c r="AA49" s="105"/>
      <c r="AB49" s="105"/>
      <c r="AC49" s="105"/>
      <c r="AD49" s="105"/>
    </row>
    <row r="50" spans="1:30" x14ac:dyDescent="0.2">
      <c r="A50" s="104"/>
      <c r="B50" s="28" t="str">
        <f>IF($C$9="s",B$9,"")</f>
        <v/>
      </c>
      <c r="C50" s="152" t="str">
        <f>IF($C$9="s",C$9,"")</f>
        <v/>
      </c>
      <c r="D50" s="28">
        <f>IF($C$9="s",D$9,0)</f>
        <v>0</v>
      </c>
      <c r="E50" s="29">
        <f>IF($C$9="s",E$9,0)</f>
        <v>0</v>
      </c>
      <c r="F50" s="29">
        <f>IF($C$9="s",F$9,0)</f>
        <v>0</v>
      </c>
      <c r="G50" s="152">
        <f>IF($C$9="s",G$9,0)</f>
        <v>0</v>
      </c>
      <c r="H50" s="152">
        <f>IF($C$9="s",H$9,0)</f>
        <v>0</v>
      </c>
      <c r="I50" s="150">
        <f>SUM(LARGE(D50:H50,{1}))</f>
        <v>0</v>
      </c>
      <c r="J50" s="155">
        <f t="shared" si="8"/>
        <v>10</v>
      </c>
      <c r="M50" s="105"/>
      <c r="N50" s="105"/>
      <c r="O50" s="105"/>
      <c r="P50" s="105"/>
      <c r="Q50" s="139"/>
      <c r="R50" s="131"/>
      <c r="S50" s="124"/>
      <c r="T50" s="105"/>
      <c r="U50" s="105"/>
      <c r="V50" s="105"/>
      <c r="W50" s="447"/>
      <c r="X50" s="105"/>
      <c r="Y50" s="105"/>
      <c r="Z50" s="105"/>
      <c r="AA50" s="105"/>
      <c r="AB50" s="105"/>
      <c r="AC50" s="105"/>
      <c r="AD50" s="105"/>
    </row>
    <row r="51" spans="1:30" x14ac:dyDescent="0.2">
      <c r="A51" s="104"/>
      <c r="B51" s="28" t="str">
        <f>IF($C$8="s",B$8,"")</f>
        <v/>
      </c>
      <c r="C51" s="152" t="str">
        <f>IF($C$8="s",C$8,"")</f>
        <v/>
      </c>
      <c r="D51" s="28">
        <f>IF($C$8="s",D$8,0)</f>
        <v>0</v>
      </c>
      <c r="E51" s="29">
        <f>IF($C$8="s",E$8,0)</f>
        <v>0</v>
      </c>
      <c r="F51" s="29">
        <f>IF($C$8="s",F$8,0)</f>
        <v>0</v>
      </c>
      <c r="G51" s="152">
        <f>IF($C$8="s",G$8,0)</f>
        <v>0</v>
      </c>
      <c r="H51" s="152">
        <f>IF($C$8="s",H$8,0)</f>
        <v>0</v>
      </c>
      <c r="I51" s="150">
        <f>SUM(LARGE(D51:H51,{1}))</f>
        <v>0</v>
      </c>
      <c r="J51" s="155">
        <f t="shared" si="8"/>
        <v>10</v>
      </c>
      <c r="M51" s="105"/>
      <c r="N51" s="105"/>
      <c r="O51" s="105"/>
      <c r="P51" s="105"/>
      <c r="Q51" s="139"/>
      <c r="R51" s="131"/>
      <c r="S51" s="124"/>
      <c r="T51" s="105"/>
      <c r="U51" s="105"/>
      <c r="V51" s="105"/>
      <c r="W51" s="447"/>
      <c r="X51" s="105"/>
      <c r="Y51" s="105"/>
      <c r="Z51" s="105"/>
      <c r="AA51" s="105"/>
      <c r="AB51" s="105"/>
      <c r="AC51" s="105"/>
      <c r="AD51" s="105"/>
    </row>
    <row r="52" spans="1:30" x14ac:dyDescent="0.2">
      <c r="B52" s="28" t="str">
        <f>IF($C$25="s",B$25,"")</f>
        <v/>
      </c>
      <c r="C52" s="152" t="str">
        <f>IF($C$25="s",C$25,"")</f>
        <v/>
      </c>
      <c r="D52" s="28">
        <f>IF($C$25="s",D$25,0)</f>
        <v>0</v>
      </c>
      <c r="E52" s="29">
        <f>IF($C$25="s",E$25,0)</f>
        <v>0</v>
      </c>
      <c r="F52" s="29">
        <f>IF($C$25="s",F$25,0)</f>
        <v>0</v>
      </c>
      <c r="G52" s="152">
        <f>IF($C$25="s",G$25,0)</f>
        <v>0</v>
      </c>
      <c r="H52" s="152">
        <f>IF($C$25="s",H$25,0)</f>
        <v>0</v>
      </c>
      <c r="I52" s="150">
        <f>SUM(LARGE(D52:H52,{1}))</f>
        <v>0</v>
      </c>
      <c r="J52" s="155">
        <f t="shared" si="8"/>
        <v>10</v>
      </c>
      <c r="K52" s="54"/>
      <c r="L52" s="54"/>
    </row>
    <row r="53" spans="1:30" x14ac:dyDescent="0.2">
      <c r="A53" s="1"/>
      <c r="B53" s="28" t="str">
        <f>IF($C$26="s",B$26,"")</f>
        <v/>
      </c>
      <c r="C53" s="152" t="str">
        <f>IF($C$26="s",C$26,"")</f>
        <v/>
      </c>
      <c r="D53" s="28">
        <f>IF($C$26="s",D$26,0)</f>
        <v>0</v>
      </c>
      <c r="E53" s="29">
        <f>IF($C$26="s",E$26,0)</f>
        <v>0</v>
      </c>
      <c r="F53" s="29">
        <f>IF($C$26="s",F$26,0)</f>
        <v>0</v>
      </c>
      <c r="G53" s="152">
        <f>IF($C$26="s",G$26,0)</f>
        <v>0</v>
      </c>
      <c r="H53" s="152">
        <f>IF($C$26="s",H$26,0)</f>
        <v>0</v>
      </c>
      <c r="I53" s="150">
        <f>SUM(LARGE(D53:H53,{1}))</f>
        <v>0</v>
      </c>
      <c r="J53" s="155">
        <f t="shared" si="8"/>
        <v>10</v>
      </c>
      <c r="K53" s="54"/>
      <c r="L53" s="54"/>
      <c r="O53" s="56"/>
      <c r="Q53" s="140"/>
      <c r="R53" s="132"/>
      <c r="S53" s="56"/>
      <c r="T53" s="1"/>
    </row>
    <row r="54" spans="1:30" x14ac:dyDescent="0.2">
      <c r="A54" s="1"/>
      <c r="B54" s="28" t="str">
        <f>IF($C$27="s",B$27,"")</f>
        <v/>
      </c>
      <c r="C54" s="152" t="str">
        <f>IF($C$27="s",C$27,"")</f>
        <v/>
      </c>
      <c r="D54" s="28">
        <f>IF($C$27="s",D$27,0)</f>
        <v>0</v>
      </c>
      <c r="E54" s="29">
        <f>IF($C$27="s",E$27,0)</f>
        <v>0</v>
      </c>
      <c r="F54" s="29">
        <f>IF($C$27="s",F$27,0)</f>
        <v>0</v>
      </c>
      <c r="G54" s="152">
        <f>IF($C$27="s",G$27,0)</f>
        <v>0</v>
      </c>
      <c r="H54" s="152">
        <f>IF($C$27="s",H$27,0)</f>
        <v>0</v>
      </c>
      <c r="I54" s="150">
        <f>SUM(LARGE(D54:H54,{1}))</f>
        <v>0</v>
      </c>
      <c r="J54" s="155">
        <f t="shared" si="8"/>
        <v>10</v>
      </c>
      <c r="K54" s="54"/>
      <c r="L54" s="54"/>
      <c r="O54" s="53"/>
      <c r="Q54" s="140"/>
      <c r="R54" s="132"/>
      <c r="S54" s="56"/>
      <c r="T54" s="1"/>
    </row>
    <row r="55" spans="1:30" ht="13.5" thickBot="1" x14ac:dyDescent="0.25">
      <c r="A55" s="1"/>
      <c r="B55" s="41" t="str">
        <f>IF($C$28="s",B$28,"")</f>
        <v/>
      </c>
      <c r="C55" s="153" t="str">
        <f>IF($C$28="s",C$28,"")</f>
        <v/>
      </c>
      <c r="D55" s="41">
        <f>IF($C$28="s",D$28,0)</f>
        <v>0</v>
      </c>
      <c r="E55" s="42">
        <f>IF($C$28="s",E$28,0)</f>
        <v>0</v>
      </c>
      <c r="F55" s="42">
        <f>IF($C$28="s",F$28,0)</f>
        <v>0</v>
      </c>
      <c r="G55" s="153">
        <f>IF($C$28="s",G$28,0)</f>
        <v>0</v>
      </c>
      <c r="H55" s="153">
        <f>IF($C$28="s",H$28,0)</f>
        <v>0</v>
      </c>
      <c r="I55" s="158">
        <f>SUM(LARGE(D55:H55,{1}))</f>
        <v>0</v>
      </c>
      <c r="J55" s="156">
        <f t="shared" si="8"/>
        <v>10</v>
      </c>
      <c r="K55" s="54"/>
      <c r="L55" s="54"/>
      <c r="O55" s="53"/>
      <c r="Q55" s="140"/>
      <c r="R55" s="129"/>
      <c r="T55" s="1"/>
    </row>
    <row r="56" spans="1:30" x14ac:dyDescent="0.2">
      <c r="A56" s="1"/>
      <c r="J56" s="53"/>
      <c r="K56" s="54"/>
      <c r="L56" s="54"/>
      <c r="O56" s="53"/>
      <c r="Q56" s="140"/>
      <c r="R56" s="129"/>
      <c r="T56" s="1"/>
    </row>
    <row r="57" spans="1:30" x14ac:dyDescent="0.2">
      <c r="A57" s="1"/>
      <c r="J57" s="53"/>
      <c r="K57" s="54"/>
      <c r="L57" s="54"/>
      <c r="O57" s="53"/>
      <c r="Q57" s="140"/>
      <c r="R57" s="129"/>
      <c r="T57" s="1"/>
    </row>
    <row r="98" spans="2:17" x14ac:dyDescent="0.2">
      <c r="B98" s="262" t="s">
        <v>391</v>
      </c>
    </row>
    <row r="100" spans="2:17" x14ac:dyDescent="0.2">
      <c r="J100" s="53"/>
      <c r="K100" s="54"/>
      <c r="L100" s="54"/>
      <c r="O100" s="53"/>
      <c r="Q100" s="140"/>
    </row>
    <row r="101" spans="2:17" ht="13.5" thickBot="1" x14ac:dyDescent="0.25">
      <c r="B101" s="101"/>
      <c r="C101" s="101"/>
      <c r="D101" s="101"/>
      <c r="E101" s="101"/>
      <c r="F101" s="101"/>
      <c r="J101" s="53"/>
      <c r="K101" s="54"/>
      <c r="L101" s="54"/>
      <c r="O101" s="53"/>
      <c r="Q101" s="140"/>
    </row>
    <row r="102" spans="2:17" ht="15" x14ac:dyDescent="0.25">
      <c r="B102" s="108" t="s">
        <v>10</v>
      </c>
      <c r="C102" s="109"/>
      <c r="D102" s="109" t="s">
        <v>61</v>
      </c>
      <c r="E102" s="110" t="s">
        <v>62</v>
      </c>
      <c r="I102" s="189" t="s">
        <v>2</v>
      </c>
      <c r="J102" s="175"/>
      <c r="K102" s="189" t="s">
        <v>116</v>
      </c>
      <c r="L102" s="54"/>
      <c r="O102" s="53"/>
      <c r="Q102" s="140"/>
    </row>
    <row r="103" spans="2:17" ht="15.75" thickBot="1" x14ac:dyDescent="0.3">
      <c r="B103" s="111"/>
      <c r="C103" s="106"/>
      <c r="D103" s="106" t="s">
        <v>65</v>
      </c>
      <c r="E103" s="112" t="s">
        <v>65</v>
      </c>
      <c r="I103" s="189" t="s">
        <v>113</v>
      </c>
      <c r="J103" s="175"/>
      <c r="K103" s="189" t="s">
        <v>117</v>
      </c>
      <c r="L103" s="54"/>
      <c r="O103" s="53"/>
      <c r="Q103" s="140"/>
    </row>
    <row r="104" spans="2:17" ht="15" x14ac:dyDescent="0.25">
      <c r="B104" s="6" t="s">
        <v>17</v>
      </c>
      <c r="C104" s="173"/>
      <c r="D104" s="181">
        <v>98.26</v>
      </c>
      <c r="E104" s="116">
        <f t="shared" ref="E104:E115" si="9">D104/D$104</f>
        <v>1</v>
      </c>
      <c r="F104" s="105"/>
      <c r="I104" s="189" t="s">
        <v>12</v>
      </c>
      <c r="J104" s="189"/>
      <c r="K104" s="189" t="s">
        <v>118</v>
      </c>
      <c r="L104" s="54"/>
      <c r="O104" s="53"/>
      <c r="Q104" s="140"/>
    </row>
    <row r="105" spans="2:17" ht="15" x14ac:dyDescent="0.25">
      <c r="B105" s="9" t="s">
        <v>2</v>
      </c>
      <c r="C105" s="172"/>
      <c r="D105" s="182">
        <v>92.11</v>
      </c>
      <c r="E105" s="118">
        <f t="shared" si="9"/>
        <v>0.93741095053938528</v>
      </c>
      <c r="F105" s="105"/>
      <c r="I105" s="189" t="s">
        <v>114</v>
      </c>
      <c r="J105" s="189"/>
      <c r="K105" s="189" t="s">
        <v>119</v>
      </c>
      <c r="L105" s="54"/>
      <c r="O105" s="53"/>
      <c r="Q105" s="140"/>
    </row>
    <row r="106" spans="2:17" ht="15" x14ac:dyDescent="0.25">
      <c r="B106" s="9" t="s">
        <v>11</v>
      </c>
      <c r="C106" s="172"/>
      <c r="D106" s="182">
        <v>91.32</v>
      </c>
      <c r="E106" s="118">
        <f t="shared" si="9"/>
        <v>0.92937105638102979</v>
      </c>
      <c r="F106" s="105"/>
      <c r="I106" s="189" t="s">
        <v>13</v>
      </c>
      <c r="J106" s="189"/>
      <c r="K106" s="189" t="s">
        <v>120</v>
      </c>
      <c r="O106" s="53"/>
      <c r="Q106" s="140"/>
    </row>
    <row r="107" spans="2:17" ht="15" x14ac:dyDescent="0.25">
      <c r="B107" s="9" t="s">
        <v>13</v>
      </c>
      <c r="C107" s="172"/>
      <c r="D107" s="182">
        <v>86.47</v>
      </c>
      <c r="E107" s="118">
        <f t="shared" si="9"/>
        <v>0.88001221249745565</v>
      </c>
      <c r="F107" s="105"/>
      <c r="I107" s="189" t="s">
        <v>3</v>
      </c>
      <c r="J107" s="189"/>
      <c r="K107" s="189" t="s">
        <v>121</v>
      </c>
      <c r="O107" s="53"/>
      <c r="Q107" s="140"/>
    </row>
    <row r="108" spans="2:17" ht="15" x14ac:dyDescent="0.25">
      <c r="B108" s="9" t="s">
        <v>103</v>
      </c>
      <c r="C108" s="172"/>
      <c r="D108" s="182">
        <v>80.39</v>
      </c>
      <c r="E108" s="118">
        <f t="shared" si="9"/>
        <v>0.81813555872175858</v>
      </c>
      <c r="F108" s="105"/>
      <c r="I108" s="189" t="s">
        <v>11</v>
      </c>
      <c r="J108" s="189"/>
      <c r="K108" s="189" t="s">
        <v>122</v>
      </c>
      <c r="O108" s="53"/>
      <c r="Q108" s="140"/>
    </row>
    <row r="109" spans="2:17" ht="15" x14ac:dyDescent="0.25">
      <c r="B109" s="9" t="s">
        <v>104</v>
      </c>
      <c r="C109" s="172"/>
      <c r="D109" s="182">
        <v>79.66</v>
      </c>
      <c r="E109" s="118">
        <f t="shared" si="9"/>
        <v>0.81070628943618961</v>
      </c>
      <c r="F109" s="105"/>
      <c r="I109" s="189" t="s">
        <v>80</v>
      </c>
      <c r="J109" s="189"/>
      <c r="K109" s="189" t="s">
        <v>123</v>
      </c>
      <c r="M109" s="53"/>
      <c r="N109" s="54"/>
      <c r="O109" s="141"/>
      <c r="Q109" s="140"/>
    </row>
    <row r="110" spans="2:17" ht="15" x14ac:dyDescent="0.25">
      <c r="B110" s="9" t="s">
        <v>3</v>
      </c>
      <c r="C110" s="172"/>
      <c r="D110" s="182">
        <v>77.819999999999993</v>
      </c>
      <c r="E110" s="118">
        <f t="shared" si="9"/>
        <v>0.79198046000407074</v>
      </c>
      <c r="F110" s="105"/>
      <c r="I110" s="189" t="s">
        <v>104</v>
      </c>
      <c r="J110" s="189"/>
      <c r="K110" s="189" t="s">
        <v>124</v>
      </c>
      <c r="Q110" s="140"/>
    </row>
    <row r="111" spans="2:17" ht="15" x14ac:dyDescent="0.25">
      <c r="B111" s="9" t="s">
        <v>4</v>
      </c>
      <c r="C111" s="172"/>
      <c r="D111" s="182">
        <v>75.290000000000006</v>
      </c>
      <c r="E111" s="118">
        <f t="shared" si="9"/>
        <v>0.76623244453490746</v>
      </c>
      <c r="F111" s="105"/>
      <c r="I111" s="189" t="s">
        <v>110</v>
      </c>
      <c r="J111" s="189"/>
      <c r="K111" s="189" t="s">
        <v>125</v>
      </c>
    </row>
    <row r="112" spans="2:17" ht="15" x14ac:dyDescent="0.25">
      <c r="B112" s="9" t="s">
        <v>12</v>
      </c>
      <c r="C112" s="172"/>
      <c r="D112" s="183">
        <v>75</v>
      </c>
      <c r="E112" s="118">
        <f t="shared" si="9"/>
        <v>0.76328109098310604</v>
      </c>
      <c r="F112" s="105"/>
      <c r="I112" s="189" t="s">
        <v>111</v>
      </c>
      <c r="J112" s="189"/>
      <c r="K112" s="189" t="s">
        <v>126</v>
      </c>
    </row>
    <row r="113" spans="1:16" ht="15" x14ac:dyDescent="0.25">
      <c r="B113" s="9" t="s">
        <v>82</v>
      </c>
      <c r="C113" s="2"/>
      <c r="D113" s="184">
        <v>63.87</v>
      </c>
      <c r="E113" s="178">
        <f t="shared" si="9"/>
        <v>0.650010177081213</v>
      </c>
      <c r="I113" s="189" t="s">
        <v>115</v>
      </c>
      <c r="J113" s="189"/>
      <c r="K113" s="189" t="s">
        <v>127</v>
      </c>
    </row>
    <row r="114" spans="1:16" ht="15" x14ac:dyDescent="0.25">
      <c r="B114" s="122" t="s">
        <v>6</v>
      </c>
      <c r="C114" s="2"/>
      <c r="D114" s="184">
        <v>32.130000000000003</v>
      </c>
      <c r="E114" s="178">
        <f t="shared" si="9"/>
        <v>0.32698961937716264</v>
      </c>
      <c r="I114" s="189" t="s">
        <v>6</v>
      </c>
      <c r="J114" s="189"/>
      <c r="K114" s="189" t="s">
        <v>128</v>
      </c>
    </row>
    <row r="115" spans="1:16" ht="15.75" thickBot="1" x14ac:dyDescent="0.3">
      <c r="B115" s="179" t="s">
        <v>80</v>
      </c>
      <c r="C115" s="12"/>
      <c r="D115" s="185">
        <v>8.9499999999999993</v>
      </c>
      <c r="E115" s="180">
        <f t="shared" si="9"/>
        <v>9.108487685731731E-2</v>
      </c>
      <c r="I115" s="189" t="s">
        <v>103</v>
      </c>
      <c r="J115" s="189"/>
      <c r="K115" s="189" t="s">
        <v>128</v>
      </c>
    </row>
    <row r="116" spans="1:16" ht="15" x14ac:dyDescent="0.25">
      <c r="B116" s="1"/>
      <c r="C116" s="1"/>
      <c r="D116" s="1"/>
      <c r="E116" s="1"/>
      <c r="I116" s="188"/>
      <c r="J116" s="188"/>
      <c r="K116" s="176"/>
    </row>
    <row r="117" spans="1:16" ht="15" x14ac:dyDescent="0.25">
      <c r="I117" s="188"/>
      <c r="J117" s="188"/>
      <c r="K117" s="176"/>
    </row>
    <row r="118" spans="1:16" ht="15" x14ac:dyDescent="0.25">
      <c r="I118" s="188"/>
      <c r="J118" s="188"/>
      <c r="K118" s="176"/>
    </row>
    <row r="119" spans="1:16" x14ac:dyDescent="0.2">
      <c r="I119" s="1"/>
      <c r="J119" s="176"/>
      <c r="K119" s="176"/>
    </row>
    <row r="120" spans="1:16" ht="13.5" thickBot="1" x14ac:dyDescent="0.25">
      <c r="J120" s="176"/>
      <c r="K120" s="176"/>
    </row>
    <row r="121" spans="1:16" ht="26.25" thickBot="1" x14ac:dyDescent="0.25">
      <c r="A121" s="194">
        <v>1</v>
      </c>
      <c r="B121" s="194" t="s">
        <v>130</v>
      </c>
      <c r="C121" s="194">
        <v>1000</v>
      </c>
      <c r="D121" s="194">
        <v>1000</v>
      </c>
      <c r="E121" s="194">
        <v>-996</v>
      </c>
      <c r="F121" s="194">
        <v>1000</v>
      </c>
      <c r="G121" s="194">
        <v>1000</v>
      </c>
      <c r="H121" s="194">
        <v>1000</v>
      </c>
      <c r="I121" s="194"/>
      <c r="J121" s="194"/>
      <c r="K121" s="194">
        <v>5</v>
      </c>
      <c r="L121" s="194" t="s">
        <v>116</v>
      </c>
      <c r="M121" s="194"/>
      <c r="N121" s="194" t="s">
        <v>131</v>
      </c>
      <c r="O121" s="194"/>
      <c r="P121" s="194" t="s">
        <v>132</v>
      </c>
    </row>
    <row r="122" spans="1:16" ht="13.5" thickBot="1" x14ac:dyDescent="0.25">
      <c r="A122" s="194">
        <v>2</v>
      </c>
      <c r="B122" s="194" t="s">
        <v>133</v>
      </c>
      <c r="C122" s="194">
        <v>1000</v>
      </c>
      <c r="D122" s="194">
        <v>-994</v>
      </c>
      <c r="E122" s="194">
        <v>1000</v>
      </c>
      <c r="F122" s="194">
        <v>1000</v>
      </c>
      <c r="G122" s="194">
        <v>1000</v>
      </c>
      <c r="H122" s="194">
        <v>1000</v>
      </c>
      <c r="I122" s="194"/>
      <c r="J122" s="194"/>
      <c r="K122" s="194">
        <v>5</v>
      </c>
      <c r="L122" s="194" t="s">
        <v>116</v>
      </c>
      <c r="M122" s="194"/>
      <c r="N122" s="194" t="s">
        <v>134</v>
      </c>
      <c r="O122" s="194"/>
      <c r="P122" s="194" t="s">
        <v>135</v>
      </c>
    </row>
    <row r="123" spans="1:16" ht="26.25" thickBot="1" x14ac:dyDescent="0.25">
      <c r="A123" s="194">
        <v>3</v>
      </c>
      <c r="B123" s="194" t="s">
        <v>136</v>
      </c>
      <c r="C123" s="194">
        <v>1000</v>
      </c>
      <c r="D123" s="194">
        <v>1000</v>
      </c>
      <c r="E123" s="194">
        <v>1000</v>
      </c>
      <c r="F123" s="194">
        <v>1000</v>
      </c>
      <c r="G123" s="194">
        <v>991</v>
      </c>
      <c r="H123" s="194">
        <v>0</v>
      </c>
      <c r="I123" s="194"/>
      <c r="J123" s="194"/>
      <c r="K123" s="194">
        <v>4.9909999999999997</v>
      </c>
      <c r="L123" s="195">
        <v>0.99819999999999998</v>
      </c>
      <c r="M123" s="194"/>
      <c r="N123" s="194" t="s">
        <v>137</v>
      </c>
      <c r="O123" s="194"/>
      <c r="P123" s="194" t="s">
        <v>132</v>
      </c>
    </row>
    <row r="124" spans="1:16" ht="13.5" thickBot="1" x14ac:dyDescent="0.25">
      <c r="A124" s="194">
        <v>4</v>
      </c>
      <c r="B124" s="194" t="s">
        <v>138</v>
      </c>
      <c r="C124" s="194">
        <v>1000</v>
      </c>
      <c r="D124" s="194">
        <v>998</v>
      </c>
      <c r="E124" s="194">
        <v>-820</v>
      </c>
      <c r="F124" s="194">
        <v>1000</v>
      </c>
      <c r="G124" s="194">
        <v>991</v>
      </c>
      <c r="H124" s="194">
        <v>1000</v>
      </c>
      <c r="I124" s="194"/>
      <c r="J124" s="194"/>
      <c r="K124" s="194">
        <v>4.9889999999999999</v>
      </c>
      <c r="L124" s="195">
        <v>0.99780000000000002</v>
      </c>
      <c r="M124" s="194"/>
      <c r="N124" s="194" t="s">
        <v>139</v>
      </c>
      <c r="O124" s="194"/>
      <c r="P124" s="194" t="s">
        <v>140</v>
      </c>
    </row>
    <row r="125" spans="1:16" ht="13.5" thickBot="1" x14ac:dyDescent="0.25">
      <c r="A125" s="194">
        <v>5</v>
      </c>
      <c r="B125" s="194" t="s">
        <v>141</v>
      </c>
      <c r="C125" s="194">
        <v>1000</v>
      </c>
      <c r="D125" s="194">
        <v>994</v>
      </c>
      <c r="E125" s="194">
        <v>993</v>
      </c>
      <c r="F125" s="194">
        <v>1000</v>
      </c>
      <c r="G125" s="194">
        <v>-977</v>
      </c>
      <c r="H125" s="194">
        <v>1000</v>
      </c>
      <c r="I125" s="194"/>
      <c r="J125" s="194"/>
      <c r="K125" s="194">
        <v>4.9870000000000001</v>
      </c>
      <c r="L125" s="195">
        <v>0.99739999999999995</v>
      </c>
      <c r="M125" s="194"/>
      <c r="N125" s="194" t="s">
        <v>142</v>
      </c>
      <c r="O125" s="194"/>
      <c r="P125" s="194" t="s">
        <v>143</v>
      </c>
    </row>
    <row r="126" spans="1:16" ht="13.5" thickBot="1" x14ac:dyDescent="0.25">
      <c r="A126" s="194">
        <v>6</v>
      </c>
      <c r="B126" s="194" t="s">
        <v>144</v>
      </c>
      <c r="C126" s="194">
        <v>1000</v>
      </c>
      <c r="D126" s="194">
        <v>998</v>
      </c>
      <c r="E126" s="194">
        <v>1000</v>
      </c>
      <c r="F126" s="194">
        <v>1000</v>
      </c>
      <c r="G126" s="194">
        <v>-921</v>
      </c>
      <c r="H126" s="194">
        <v>978</v>
      </c>
      <c r="I126" s="194"/>
      <c r="J126" s="194"/>
      <c r="K126" s="194">
        <v>4.976</v>
      </c>
      <c r="L126" s="195">
        <v>0.99519999999999997</v>
      </c>
      <c r="M126" s="194"/>
      <c r="N126" s="194" t="s">
        <v>145</v>
      </c>
      <c r="O126" s="194"/>
      <c r="P126" s="194" t="s">
        <v>140</v>
      </c>
    </row>
    <row r="127" spans="1:16" ht="26.25" thickBot="1" x14ac:dyDescent="0.25">
      <c r="A127" s="194">
        <v>7</v>
      </c>
      <c r="B127" s="194" t="s">
        <v>146</v>
      </c>
      <c r="C127" s="194">
        <v>-924</v>
      </c>
      <c r="D127" s="194">
        <v>1000</v>
      </c>
      <c r="E127" s="194">
        <v>935</v>
      </c>
      <c r="F127" s="194">
        <v>1000</v>
      </c>
      <c r="G127" s="194">
        <v>1000</v>
      </c>
      <c r="H127" s="194">
        <v>1000</v>
      </c>
      <c r="I127" s="194"/>
      <c r="J127" s="194"/>
      <c r="K127" s="194">
        <v>4.9349999999999996</v>
      </c>
      <c r="L127" s="195">
        <v>0.98699999999999999</v>
      </c>
      <c r="M127" s="194"/>
      <c r="N127" s="194" t="s">
        <v>147</v>
      </c>
      <c r="O127" s="194"/>
      <c r="P127" s="194" t="s">
        <v>148</v>
      </c>
    </row>
    <row r="128" spans="1:16" ht="13.5" thickBot="1" x14ac:dyDescent="0.25">
      <c r="A128" s="194">
        <v>8</v>
      </c>
      <c r="B128" s="194" t="s">
        <v>149</v>
      </c>
      <c r="C128" s="194">
        <v>-666</v>
      </c>
      <c r="D128" s="194">
        <v>988</v>
      </c>
      <c r="E128" s="194">
        <v>1000</v>
      </c>
      <c r="F128" s="194">
        <v>1000</v>
      </c>
      <c r="G128" s="194">
        <v>972</v>
      </c>
      <c r="H128" s="194">
        <v>969</v>
      </c>
      <c r="I128" s="194"/>
      <c r="J128" s="194"/>
      <c r="K128" s="194">
        <v>4.9290000000000003</v>
      </c>
      <c r="L128" s="195">
        <v>0.98580000000000001</v>
      </c>
      <c r="M128" s="194"/>
      <c r="N128" s="194" t="s">
        <v>150</v>
      </c>
      <c r="O128" s="194"/>
      <c r="P128" s="194" t="s">
        <v>151</v>
      </c>
    </row>
    <row r="129" spans="1:16" ht="39" thickBot="1" x14ac:dyDescent="0.25">
      <c r="A129" s="194">
        <v>9</v>
      </c>
      <c r="B129" s="194" t="s">
        <v>152</v>
      </c>
      <c r="C129" s="194">
        <v>1000</v>
      </c>
      <c r="D129" s="194">
        <v>-672</v>
      </c>
      <c r="E129" s="194">
        <v>921</v>
      </c>
      <c r="F129" s="194">
        <v>1000</v>
      </c>
      <c r="G129" s="194">
        <v>993</v>
      </c>
      <c r="H129" s="194">
        <v>1000</v>
      </c>
      <c r="I129" s="194"/>
      <c r="J129" s="194"/>
      <c r="K129" s="194">
        <v>4.9139999999999997</v>
      </c>
      <c r="L129" s="195">
        <v>0.98280000000000001</v>
      </c>
      <c r="M129" s="194"/>
      <c r="N129" s="194" t="s">
        <v>153</v>
      </c>
      <c r="O129" s="194"/>
      <c r="P129" s="194" t="s">
        <v>154</v>
      </c>
    </row>
    <row r="130" spans="1:16" ht="26.25" thickBot="1" x14ac:dyDescent="0.25">
      <c r="A130" s="194">
        <v>10</v>
      </c>
      <c r="B130" s="194" t="s">
        <v>155</v>
      </c>
      <c r="C130" s="194">
        <v>1000</v>
      </c>
      <c r="D130" s="194">
        <v>1000</v>
      </c>
      <c r="E130" s="194">
        <v>996</v>
      </c>
      <c r="F130" s="194">
        <v>-887</v>
      </c>
      <c r="G130" s="194">
        <v>950</v>
      </c>
      <c r="H130" s="194">
        <v>961</v>
      </c>
      <c r="I130" s="194"/>
      <c r="J130" s="194"/>
      <c r="K130" s="194">
        <v>4.907</v>
      </c>
      <c r="L130" s="195">
        <v>0.98140000000000005</v>
      </c>
      <c r="M130" s="194"/>
      <c r="N130" s="194" t="s">
        <v>156</v>
      </c>
      <c r="O130" s="194"/>
      <c r="P130" s="194" t="s">
        <v>157</v>
      </c>
    </row>
    <row r="131" spans="1:16" ht="26.25" thickBot="1" x14ac:dyDescent="0.25">
      <c r="A131" s="194">
        <v>11</v>
      </c>
      <c r="B131" s="194" t="s">
        <v>158</v>
      </c>
      <c r="C131" s="194">
        <v>1000</v>
      </c>
      <c r="D131" s="194">
        <v>944</v>
      </c>
      <c r="E131" s="194">
        <v>959</v>
      </c>
      <c r="F131" s="194">
        <v>1000</v>
      </c>
      <c r="G131" s="194">
        <v>996</v>
      </c>
      <c r="H131" s="194">
        <v>-887</v>
      </c>
      <c r="I131" s="194"/>
      <c r="J131" s="194"/>
      <c r="K131" s="194">
        <v>4.899</v>
      </c>
      <c r="L131" s="195">
        <v>0.9798</v>
      </c>
      <c r="M131" s="194"/>
      <c r="N131" s="194" t="s">
        <v>159</v>
      </c>
      <c r="O131" s="194"/>
      <c r="P131" s="194" t="s">
        <v>157</v>
      </c>
    </row>
    <row r="132" spans="1:16" ht="13.5" thickBot="1" x14ac:dyDescent="0.25">
      <c r="A132" s="194">
        <v>12</v>
      </c>
      <c r="B132" s="194" t="s">
        <v>160</v>
      </c>
      <c r="C132" s="194">
        <v>1000</v>
      </c>
      <c r="D132" s="194">
        <v>912</v>
      </c>
      <c r="E132" s="194">
        <v>957</v>
      </c>
      <c r="F132" s="194">
        <v>-688</v>
      </c>
      <c r="G132" s="194">
        <v>993</v>
      </c>
      <c r="H132" s="194">
        <v>996</v>
      </c>
      <c r="I132" s="194"/>
      <c r="J132" s="194"/>
      <c r="K132" s="194">
        <v>4.8579999999999997</v>
      </c>
      <c r="L132" s="195">
        <v>0.97160000000000002</v>
      </c>
      <c r="M132" s="194"/>
      <c r="N132" s="194" t="s">
        <v>161</v>
      </c>
      <c r="O132" s="194"/>
      <c r="P132" s="194" t="s">
        <v>135</v>
      </c>
    </row>
    <row r="133" spans="1:16" ht="13.5" thickBot="1" x14ac:dyDescent="0.25">
      <c r="A133" s="194">
        <v>13</v>
      </c>
      <c r="B133" s="194" t="s">
        <v>162</v>
      </c>
      <c r="C133" s="194">
        <v>1000</v>
      </c>
      <c r="D133" s="194">
        <v>-786</v>
      </c>
      <c r="E133" s="194">
        <v>998</v>
      </c>
      <c r="F133" s="194">
        <v>977</v>
      </c>
      <c r="G133" s="194">
        <v>861</v>
      </c>
      <c r="H133" s="194">
        <v>1000</v>
      </c>
      <c r="I133" s="194"/>
      <c r="J133" s="194"/>
      <c r="K133" s="194">
        <v>4.8360000000000003</v>
      </c>
      <c r="L133" s="195">
        <v>0.96719999999999995</v>
      </c>
      <c r="M133" s="194"/>
      <c r="N133" s="194" t="s">
        <v>163</v>
      </c>
      <c r="O133" s="194"/>
      <c r="P133" s="194" t="s">
        <v>164</v>
      </c>
    </row>
    <row r="134" spans="1:16" ht="39" thickBot="1" x14ac:dyDescent="0.25">
      <c r="A134" s="194">
        <v>14</v>
      </c>
      <c r="B134" s="194" t="s">
        <v>165</v>
      </c>
      <c r="C134" s="194">
        <v>1000</v>
      </c>
      <c r="D134" s="194">
        <v>973</v>
      </c>
      <c r="E134" s="194">
        <v>-599</v>
      </c>
      <c r="F134" s="194">
        <v>859</v>
      </c>
      <c r="G134" s="194">
        <v>1000</v>
      </c>
      <c r="H134" s="194">
        <v>1000</v>
      </c>
      <c r="I134" s="194"/>
      <c r="J134" s="194"/>
      <c r="K134" s="194">
        <v>4.8319999999999999</v>
      </c>
      <c r="L134" s="195">
        <v>0.96640000000000004</v>
      </c>
      <c r="M134" s="194"/>
      <c r="N134" s="194" t="s">
        <v>166</v>
      </c>
      <c r="O134" s="194"/>
      <c r="P134" s="194" t="s">
        <v>154</v>
      </c>
    </row>
    <row r="135" spans="1:16" ht="26.25" thickBot="1" x14ac:dyDescent="0.25">
      <c r="A135" s="194">
        <v>15</v>
      </c>
      <c r="B135" s="194" t="s">
        <v>167</v>
      </c>
      <c r="C135" s="194">
        <v>977</v>
      </c>
      <c r="D135" s="194">
        <v>-641</v>
      </c>
      <c r="E135" s="194">
        <v>984</v>
      </c>
      <c r="F135" s="194">
        <v>1000</v>
      </c>
      <c r="G135" s="194">
        <v>859</v>
      </c>
      <c r="H135" s="194">
        <v>991</v>
      </c>
      <c r="I135" s="194"/>
      <c r="J135" s="194"/>
      <c r="K135" s="194">
        <v>4.8109999999999999</v>
      </c>
      <c r="L135" s="195">
        <v>0.96220000000000006</v>
      </c>
      <c r="M135" s="194"/>
      <c r="N135" s="194" t="s">
        <v>168</v>
      </c>
      <c r="O135" s="194"/>
      <c r="P135" s="194" t="s">
        <v>132</v>
      </c>
    </row>
    <row r="136" spans="1:16" ht="26.25" thickBot="1" x14ac:dyDescent="0.25">
      <c r="A136" s="194">
        <v>16</v>
      </c>
      <c r="B136" s="194" t="s">
        <v>169</v>
      </c>
      <c r="C136" s="194">
        <v>1000</v>
      </c>
      <c r="D136" s="194">
        <v>919</v>
      </c>
      <c r="E136" s="194">
        <v>994</v>
      </c>
      <c r="F136" s="194">
        <v>870</v>
      </c>
      <c r="G136" s="194">
        <v>1000</v>
      </c>
      <c r="H136" s="194">
        <v>-664</v>
      </c>
      <c r="I136" s="194"/>
      <c r="J136" s="194"/>
      <c r="K136" s="194">
        <v>4.7830000000000004</v>
      </c>
      <c r="L136" s="195">
        <v>0.95660000000000001</v>
      </c>
      <c r="M136" s="194"/>
      <c r="N136" s="194" t="s">
        <v>170</v>
      </c>
      <c r="O136" s="194"/>
      <c r="P136" s="194" t="s">
        <v>148</v>
      </c>
    </row>
    <row r="137" spans="1:16" ht="13.5" thickBot="1" x14ac:dyDescent="0.25">
      <c r="A137" s="194">
        <v>17</v>
      </c>
      <c r="B137" s="194" t="s">
        <v>171</v>
      </c>
      <c r="C137" s="194">
        <v>1000</v>
      </c>
      <c r="D137" s="194">
        <v>-792</v>
      </c>
      <c r="E137" s="194">
        <v>838</v>
      </c>
      <c r="F137" s="194">
        <v>1000</v>
      </c>
      <c r="G137" s="194">
        <v>919</v>
      </c>
      <c r="H137" s="194">
        <v>1000</v>
      </c>
      <c r="I137" s="194"/>
      <c r="J137" s="194"/>
      <c r="K137" s="194">
        <v>4.7569999999999997</v>
      </c>
      <c r="L137" s="195">
        <v>0.95140000000000002</v>
      </c>
      <c r="M137" s="194"/>
      <c r="N137" s="194" t="s">
        <v>172</v>
      </c>
      <c r="O137" s="194"/>
      <c r="P137" s="194" t="s">
        <v>173</v>
      </c>
    </row>
    <row r="138" spans="1:16" ht="13.5" thickBot="1" x14ac:dyDescent="0.25">
      <c r="A138" s="194">
        <v>18</v>
      </c>
      <c r="B138" s="194" t="s">
        <v>174</v>
      </c>
      <c r="C138" s="194">
        <v>953</v>
      </c>
      <c r="D138" s="194">
        <v>993</v>
      </c>
      <c r="E138" s="194">
        <v>955</v>
      </c>
      <c r="F138" s="194">
        <v>856</v>
      </c>
      <c r="G138" s="194">
        <v>1000</v>
      </c>
      <c r="H138" s="194">
        <v>0</v>
      </c>
      <c r="I138" s="194"/>
      <c r="J138" s="194"/>
      <c r="K138" s="194">
        <v>4.7569999999999997</v>
      </c>
      <c r="L138" s="195">
        <v>0.95140000000000002</v>
      </c>
      <c r="M138" s="194"/>
      <c r="N138" s="194" t="s">
        <v>175</v>
      </c>
      <c r="O138" s="194"/>
      <c r="P138" s="194" t="s">
        <v>176</v>
      </c>
    </row>
    <row r="139" spans="1:16" ht="13.5" thickBot="1" x14ac:dyDescent="0.25">
      <c r="A139" s="194">
        <v>19</v>
      </c>
      <c r="B139" s="194" t="s">
        <v>177</v>
      </c>
      <c r="C139" s="194">
        <v>1000</v>
      </c>
      <c r="D139" s="194">
        <v>781</v>
      </c>
      <c r="E139" s="194">
        <v>1000</v>
      </c>
      <c r="F139" s="194">
        <v>-500</v>
      </c>
      <c r="G139" s="194">
        <v>948</v>
      </c>
      <c r="H139" s="194">
        <v>1000</v>
      </c>
      <c r="I139" s="194"/>
      <c r="J139" s="194"/>
      <c r="K139" s="194">
        <v>4.7290000000000001</v>
      </c>
      <c r="L139" s="195">
        <v>0.94579999999999997</v>
      </c>
      <c r="M139" s="194"/>
      <c r="N139" s="194" t="s">
        <v>178</v>
      </c>
      <c r="O139" s="194"/>
      <c r="P139" s="194" t="s">
        <v>132</v>
      </c>
    </row>
    <row r="140" spans="1:16" ht="13.5" thickBot="1" x14ac:dyDescent="0.25">
      <c r="A140" s="194">
        <v>20</v>
      </c>
      <c r="B140" s="194" t="s">
        <v>179</v>
      </c>
      <c r="C140" s="194">
        <v>1000</v>
      </c>
      <c r="D140" s="194">
        <v>1000</v>
      </c>
      <c r="E140" s="194">
        <v>-776</v>
      </c>
      <c r="F140" s="194">
        <v>859</v>
      </c>
      <c r="G140" s="194">
        <v>927</v>
      </c>
      <c r="H140" s="194">
        <v>936</v>
      </c>
      <c r="I140" s="194"/>
      <c r="J140" s="194"/>
      <c r="K140" s="194">
        <v>4.7220000000000004</v>
      </c>
      <c r="L140" s="195">
        <v>0.94440000000000002</v>
      </c>
      <c r="M140" s="194"/>
      <c r="N140" s="194" t="s">
        <v>180</v>
      </c>
      <c r="O140" s="194"/>
      <c r="P140" s="194" t="s">
        <v>181</v>
      </c>
    </row>
    <row r="141" spans="1:16" ht="13.5" thickBot="1" x14ac:dyDescent="0.25">
      <c r="A141" s="194">
        <v>21</v>
      </c>
      <c r="B141" s="194" t="s">
        <v>182</v>
      </c>
      <c r="C141" s="194">
        <v>918</v>
      </c>
      <c r="D141" s="194">
        <v>1000</v>
      </c>
      <c r="E141" s="194">
        <v>1000</v>
      </c>
      <c r="F141" s="194">
        <v>-679</v>
      </c>
      <c r="G141" s="194">
        <v>802</v>
      </c>
      <c r="H141" s="194">
        <v>991</v>
      </c>
      <c r="I141" s="194"/>
      <c r="J141" s="194"/>
      <c r="K141" s="194">
        <v>4.7110000000000003</v>
      </c>
      <c r="L141" s="195">
        <v>0.94220000000000004</v>
      </c>
      <c r="M141" s="194"/>
      <c r="N141" s="194" t="s">
        <v>183</v>
      </c>
      <c r="O141" s="194"/>
      <c r="P141" s="194" t="s">
        <v>184</v>
      </c>
    </row>
    <row r="142" spans="1:16" ht="26.25" thickBot="1" x14ac:dyDescent="0.25">
      <c r="A142" s="194">
        <v>22</v>
      </c>
      <c r="B142" s="194" t="s">
        <v>185</v>
      </c>
      <c r="C142" s="194">
        <v>951</v>
      </c>
      <c r="D142" s="194">
        <v>1000</v>
      </c>
      <c r="E142" s="194">
        <v>895</v>
      </c>
      <c r="F142" s="194">
        <v>862</v>
      </c>
      <c r="G142" s="194">
        <v>1000</v>
      </c>
      <c r="H142" s="194">
        <v>0</v>
      </c>
      <c r="I142" s="194"/>
      <c r="J142" s="194"/>
      <c r="K142" s="194">
        <v>4.7080000000000002</v>
      </c>
      <c r="L142" s="195">
        <v>0.94159999999999999</v>
      </c>
      <c r="M142" s="194"/>
      <c r="N142" s="194" t="s">
        <v>186</v>
      </c>
      <c r="O142" s="194"/>
      <c r="P142" s="194" t="s">
        <v>132</v>
      </c>
    </row>
    <row r="143" spans="1:16" ht="13.5" thickBot="1" x14ac:dyDescent="0.25">
      <c r="A143" s="194">
        <v>23</v>
      </c>
      <c r="B143" s="194" t="s">
        <v>187</v>
      </c>
      <c r="C143" s="194">
        <v>-666</v>
      </c>
      <c r="D143" s="194">
        <v>954</v>
      </c>
      <c r="E143" s="194">
        <v>1000</v>
      </c>
      <c r="F143" s="194">
        <v>1000</v>
      </c>
      <c r="G143" s="194">
        <v>825</v>
      </c>
      <c r="H143" s="194">
        <v>886</v>
      </c>
      <c r="I143" s="194"/>
      <c r="J143" s="194"/>
      <c r="K143" s="194">
        <v>4.665</v>
      </c>
      <c r="L143" s="195">
        <v>0.93300000000000005</v>
      </c>
      <c r="M143" s="194"/>
      <c r="N143" s="194">
        <v>0</v>
      </c>
      <c r="O143" s="194"/>
      <c r="P143" s="194" t="s">
        <v>188</v>
      </c>
    </row>
    <row r="144" spans="1:16" ht="13.5" thickBot="1" x14ac:dyDescent="0.25">
      <c r="A144" s="194">
        <v>24</v>
      </c>
      <c r="B144" s="194" t="s">
        <v>189</v>
      </c>
      <c r="C144" s="194">
        <v>1000</v>
      </c>
      <c r="D144" s="194">
        <v>883</v>
      </c>
      <c r="E144" s="194">
        <v>896</v>
      </c>
      <c r="F144" s="194">
        <v>-833</v>
      </c>
      <c r="G144" s="194">
        <v>994</v>
      </c>
      <c r="H144" s="194">
        <v>859</v>
      </c>
      <c r="I144" s="194"/>
      <c r="J144" s="194"/>
      <c r="K144" s="194">
        <v>4.6319999999999997</v>
      </c>
      <c r="L144" s="195">
        <v>0.9264</v>
      </c>
      <c r="M144" s="194"/>
      <c r="N144" s="194" t="s">
        <v>190</v>
      </c>
      <c r="O144" s="194"/>
      <c r="P144" s="194" t="s">
        <v>164</v>
      </c>
    </row>
    <row r="145" spans="1:18" ht="13.5" thickBot="1" x14ac:dyDescent="0.25">
      <c r="A145" s="194">
        <v>25</v>
      </c>
      <c r="B145" s="194" t="s">
        <v>191</v>
      </c>
      <c r="C145" s="194">
        <v>1000</v>
      </c>
      <c r="D145" s="194">
        <v>634</v>
      </c>
      <c r="E145" s="194">
        <v>1000</v>
      </c>
      <c r="F145" s="194">
        <v>-500</v>
      </c>
      <c r="G145" s="194">
        <v>991</v>
      </c>
      <c r="H145" s="194">
        <v>1000</v>
      </c>
      <c r="I145" s="194"/>
      <c r="J145" s="194"/>
      <c r="K145" s="194">
        <v>4.625</v>
      </c>
      <c r="L145" s="195">
        <v>0.92500000000000004</v>
      </c>
      <c r="M145" s="194"/>
      <c r="N145" s="194" t="s">
        <v>192</v>
      </c>
      <c r="O145" s="194"/>
      <c r="P145" s="194" t="s">
        <v>176</v>
      </c>
    </row>
    <row r="146" spans="1:18" ht="13.5" thickBot="1" x14ac:dyDescent="0.25">
      <c r="A146" s="194">
        <v>26</v>
      </c>
      <c r="B146" s="194" t="s">
        <v>193</v>
      </c>
      <c r="C146" s="194">
        <v>1000</v>
      </c>
      <c r="D146" s="194">
        <v>930</v>
      </c>
      <c r="E146" s="194">
        <v>920</v>
      </c>
      <c r="F146" s="194">
        <v>762</v>
      </c>
      <c r="G146" s="194">
        <v>1000</v>
      </c>
      <c r="H146" s="194">
        <v>-576</v>
      </c>
      <c r="I146" s="194"/>
      <c r="J146" s="194"/>
      <c r="K146" s="194">
        <v>4.6120000000000001</v>
      </c>
      <c r="L146" s="195">
        <v>0.9224</v>
      </c>
      <c r="M146" s="194"/>
      <c r="N146" s="194" t="s">
        <v>194</v>
      </c>
      <c r="O146" s="194"/>
      <c r="P146" s="194" t="s">
        <v>151</v>
      </c>
    </row>
    <row r="147" spans="1:18" ht="26.25" thickBot="1" x14ac:dyDescent="0.25">
      <c r="A147" s="194">
        <v>27</v>
      </c>
      <c r="B147" s="194" t="s">
        <v>195</v>
      </c>
      <c r="C147" s="194">
        <v>666</v>
      </c>
      <c r="D147" s="194">
        <v>1000</v>
      </c>
      <c r="E147" s="194">
        <v>950</v>
      </c>
      <c r="F147" s="194">
        <v>1000</v>
      </c>
      <c r="G147" s="194">
        <v>996</v>
      </c>
      <c r="H147" s="194">
        <v>-376</v>
      </c>
      <c r="I147" s="194"/>
      <c r="J147" s="194"/>
      <c r="K147" s="194">
        <v>4.6120000000000001</v>
      </c>
      <c r="L147" s="195">
        <v>0.9224</v>
      </c>
      <c r="M147" s="194"/>
      <c r="N147" s="194" t="s">
        <v>196</v>
      </c>
      <c r="O147" s="194"/>
      <c r="P147" s="194" t="s">
        <v>197</v>
      </c>
    </row>
    <row r="148" spans="1:18" ht="13.5" thickBot="1" x14ac:dyDescent="0.25">
      <c r="A148" s="194">
        <v>28</v>
      </c>
      <c r="B148" s="194" t="s">
        <v>12</v>
      </c>
      <c r="C148" s="194">
        <v>946</v>
      </c>
      <c r="D148" s="194">
        <v>-723</v>
      </c>
      <c r="E148" s="194">
        <v>739</v>
      </c>
      <c r="F148" s="194">
        <v>1000</v>
      </c>
      <c r="G148" s="194">
        <v>950</v>
      </c>
      <c r="H148" s="194">
        <v>976</v>
      </c>
      <c r="I148" s="194"/>
      <c r="J148" s="194"/>
      <c r="K148" s="194">
        <v>4.6109999999999998</v>
      </c>
      <c r="L148" s="196">
        <v>0.92220000000000002</v>
      </c>
      <c r="M148" s="194"/>
      <c r="N148" s="194" t="s">
        <v>198</v>
      </c>
      <c r="O148" s="194"/>
      <c r="P148" s="194" t="s">
        <v>199</v>
      </c>
      <c r="R148" s="197">
        <f>L148/L$148</f>
        <v>1</v>
      </c>
    </row>
    <row r="149" spans="1:18" ht="13.5" thickBot="1" x14ac:dyDescent="0.25">
      <c r="A149" s="194">
        <v>29</v>
      </c>
      <c r="B149" s="194" t="s">
        <v>200</v>
      </c>
      <c r="C149" s="194">
        <v>992</v>
      </c>
      <c r="D149" s="194">
        <v>1000</v>
      </c>
      <c r="E149" s="194">
        <v>978</v>
      </c>
      <c r="F149" s="194">
        <v>756</v>
      </c>
      <c r="G149" s="194">
        <v>875</v>
      </c>
      <c r="H149" s="194">
        <v>-167</v>
      </c>
      <c r="I149" s="194"/>
      <c r="J149" s="194"/>
      <c r="K149" s="194">
        <v>4.601</v>
      </c>
      <c r="L149" s="195">
        <v>0.92020000000000002</v>
      </c>
      <c r="M149" s="194"/>
      <c r="N149" s="194" t="s">
        <v>201</v>
      </c>
      <c r="O149" s="194"/>
      <c r="P149" s="194" t="s">
        <v>202</v>
      </c>
    </row>
    <row r="150" spans="1:18" ht="13.5" thickBot="1" x14ac:dyDescent="0.25">
      <c r="A150" s="194">
        <v>30</v>
      </c>
      <c r="B150" s="194" t="s">
        <v>203</v>
      </c>
      <c r="C150" s="194">
        <v>1000</v>
      </c>
      <c r="D150" s="194">
        <v>880</v>
      </c>
      <c r="E150" s="194">
        <v>859</v>
      </c>
      <c r="F150" s="194">
        <v>-475</v>
      </c>
      <c r="G150" s="194">
        <v>900</v>
      </c>
      <c r="H150" s="194">
        <v>953</v>
      </c>
      <c r="I150" s="194"/>
      <c r="J150" s="194"/>
      <c r="K150" s="194">
        <v>4.5919999999999996</v>
      </c>
      <c r="L150" s="195">
        <v>0.91839999999999999</v>
      </c>
      <c r="M150" s="194"/>
      <c r="N150" s="194" t="s">
        <v>204</v>
      </c>
      <c r="O150" s="194"/>
      <c r="P150" s="194" t="s">
        <v>135</v>
      </c>
    </row>
    <row r="151" spans="1:18" ht="13.5" thickBot="1" x14ac:dyDescent="0.25">
      <c r="A151" s="194">
        <v>31</v>
      </c>
      <c r="B151" s="194" t="s">
        <v>205</v>
      </c>
      <c r="C151" s="194">
        <v>1000</v>
      </c>
      <c r="D151" s="194">
        <v>784</v>
      </c>
      <c r="E151" s="194">
        <v>906</v>
      </c>
      <c r="F151" s="194">
        <v>-539</v>
      </c>
      <c r="G151" s="194">
        <v>894</v>
      </c>
      <c r="H151" s="194">
        <v>1000</v>
      </c>
      <c r="I151" s="194"/>
      <c r="J151" s="194"/>
      <c r="K151" s="194">
        <v>4.5839999999999996</v>
      </c>
      <c r="L151" s="195">
        <v>0.91679999999999995</v>
      </c>
      <c r="M151" s="194"/>
      <c r="N151" s="194" t="s">
        <v>206</v>
      </c>
      <c r="O151" s="194"/>
      <c r="P151" s="194" t="s">
        <v>135</v>
      </c>
    </row>
    <row r="152" spans="1:18" ht="13.5" thickBot="1" x14ac:dyDescent="0.25">
      <c r="A152" s="194">
        <v>32</v>
      </c>
      <c r="B152" s="194" t="s">
        <v>207</v>
      </c>
      <c r="C152" s="194">
        <v>855</v>
      </c>
      <c r="D152" s="194">
        <v>-367</v>
      </c>
      <c r="E152" s="194">
        <v>969</v>
      </c>
      <c r="F152" s="194">
        <v>1000</v>
      </c>
      <c r="G152" s="194">
        <v>960</v>
      </c>
      <c r="H152" s="194">
        <v>791</v>
      </c>
      <c r="I152" s="194"/>
      <c r="J152" s="194"/>
      <c r="K152" s="194">
        <v>4.5750000000000002</v>
      </c>
      <c r="L152" s="195">
        <v>0.91500000000000004</v>
      </c>
      <c r="M152" s="194"/>
      <c r="N152" s="194" t="s">
        <v>208</v>
      </c>
      <c r="O152" s="194"/>
      <c r="P152" s="194" t="s">
        <v>209</v>
      </c>
    </row>
    <row r="153" spans="1:18" ht="13.5" thickBot="1" x14ac:dyDescent="0.25">
      <c r="A153" s="194">
        <v>33</v>
      </c>
      <c r="B153" s="194" t="s">
        <v>210</v>
      </c>
      <c r="C153" s="194">
        <v>907</v>
      </c>
      <c r="D153" s="194">
        <v>994</v>
      </c>
      <c r="E153" s="194">
        <v>846</v>
      </c>
      <c r="F153" s="194">
        <v>839</v>
      </c>
      <c r="G153" s="194">
        <v>989</v>
      </c>
      <c r="H153" s="194">
        <v>-105</v>
      </c>
      <c r="I153" s="194"/>
      <c r="J153" s="194"/>
      <c r="K153" s="194">
        <v>4.5750000000000002</v>
      </c>
      <c r="L153" s="195">
        <v>0.91500000000000004</v>
      </c>
      <c r="M153" s="194"/>
      <c r="N153" s="194" t="s">
        <v>211</v>
      </c>
      <c r="O153" s="194"/>
      <c r="P153" s="194" t="s">
        <v>188</v>
      </c>
    </row>
    <row r="154" spans="1:18" ht="13.5" thickBot="1" x14ac:dyDescent="0.25">
      <c r="A154" s="194">
        <v>34</v>
      </c>
      <c r="B154" s="194" t="s">
        <v>212</v>
      </c>
      <c r="C154" s="194">
        <v>-666</v>
      </c>
      <c r="D154" s="194">
        <v>784</v>
      </c>
      <c r="E154" s="194">
        <v>1000</v>
      </c>
      <c r="F154" s="194">
        <v>983</v>
      </c>
      <c r="G154" s="194">
        <v>988</v>
      </c>
      <c r="H154" s="194">
        <v>819</v>
      </c>
      <c r="I154" s="194"/>
      <c r="J154" s="194"/>
      <c r="K154" s="194">
        <v>4.5739999999999998</v>
      </c>
      <c r="L154" s="195">
        <v>0.91479999999999995</v>
      </c>
      <c r="M154" s="194"/>
      <c r="N154" s="194" t="s">
        <v>213</v>
      </c>
      <c r="O154" s="194"/>
      <c r="P154" s="194" t="s">
        <v>202</v>
      </c>
    </row>
    <row r="155" spans="1:18" ht="13.5" thickBot="1" x14ac:dyDescent="0.25">
      <c r="A155" s="194">
        <v>35</v>
      </c>
      <c r="B155" s="194" t="s">
        <v>214</v>
      </c>
      <c r="C155" s="194">
        <v>1000</v>
      </c>
      <c r="D155" s="194">
        <v>898</v>
      </c>
      <c r="E155" s="194">
        <v>731</v>
      </c>
      <c r="F155" s="194">
        <v>972</v>
      </c>
      <c r="G155" s="194">
        <v>954</v>
      </c>
      <c r="H155" s="194">
        <v>-678</v>
      </c>
      <c r="I155" s="194"/>
      <c r="J155" s="194"/>
      <c r="K155" s="194">
        <v>4.5549999999999997</v>
      </c>
      <c r="L155" s="195">
        <v>0.91100000000000003</v>
      </c>
      <c r="M155" s="194"/>
      <c r="N155" s="194" t="s">
        <v>215</v>
      </c>
      <c r="O155" s="194"/>
      <c r="P155" s="194" t="s">
        <v>181</v>
      </c>
    </row>
    <row r="156" spans="1:18" ht="39" thickBot="1" x14ac:dyDescent="0.25">
      <c r="A156" s="194">
        <v>36</v>
      </c>
      <c r="B156" s="194" t="s">
        <v>216</v>
      </c>
      <c r="C156" s="194">
        <v>1000</v>
      </c>
      <c r="D156" s="194">
        <v>974</v>
      </c>
      <c r="E156" s="194">
        <v>-683</v>
      </c>
      <c r="F156" s="194">
        <v>860</v>
      </c>
      <c r="G156" s="194">
        <v>900</v>
      </c>
      <c r="H156" s="194">
        <v>811</v>
      </c>
      <c r="I156" s="194"/>
      <c r="J156" s="194"/>
      <c r="K156" s="194">
        <v>4.5449999999999999</v>
      </c>
      <c r="L156" s="195">
        <v>0.90900000000000003</v>
      </c>
      <c r="M156" s="194"/>
      <c r="N156" s="194" t="s">
        <v>217</v>
      </c>
      <c r="O156" s="194"/>
      <c r="P156" s="194" t="s">
        <v>154</v>
      </c>
    </row>
    <row r="157" spans="1:18" ht="26.25" thickBot="1" x14ac:dyDescent="0.25">
      <c r="A157" s="194">
        <v>37</v>
      </c>
      <c r="B157" s="194" t="s">
        <v>218</v>
      </c>
      <c r="C157" s="194">
        <v>1000</v>
      </c>
      <c r="D157" s="194">
        <v>747</v>
      </c>
      <c r="E157" s="194">
        <v>998</v>
      </c>
      <c r="F157" s="194">
        <v>841</v>
      </c>
      <c r="G157" s="194">
        <v>951</v>
      </c>
      <c r="H157" s="194">
        <v>0</v>
      </c>
      <c r="I157" s="194"/>
      <c r="J157" s="194"/>
      <c r="K157" s="194">
        <v>4.5369999999999999</v>
      </c>
      <c r="L157" s="195">
        <v>0.90739999999999998</v>
      </c>
      <c r="M157" s="194"/>
      <c r="N157" s="194" t="s">
        <v>219</v>
      </c>
      <c r="O157" s="194"/>
      <c r="P157" s="194" t="s">
        <v>132</v>
      </c>
    </row>
    <row r="158" spans="1:18" ht="13.5" thickBot="1" x14ac:dyDescent="0.25">
      <c r="A158" s="194">
        <v>38</v>
      </c>
      <c r="B158" s="194" t="s">
        <v>220</v>
      </c>
      <c r="C158" s="194">
        <v>1000</v>
      </c>
      <c r="D158" s="194">
        <v>545</v>
      </c>
      <c r="E158" s="194">
        <v>1000</v>
      </c>
      <c r="F158" s="194">
        <v>981</v>
      </c>
      <c r="G158" s="194">
        <v>998</v>
      </c>
      <c r="H158" s="194">
        <v>-150</v>
      </c>
      <c r="I158" s="194"/>
      <c r="J158" s="194"/>
      <c r="K158" s="194">
        <v>4.524</v>
      </c>
      <c r="L158" s="195">
        <v>0.90480000000000005</v>
      </c>
      <c r="M158" s="194"/>
      <c r="N158" s="194" t="s">
        <v>221</v>
      </c>
      <c r="O158" s="194"/>
      <c r="P158" s="194" t="s">
        <v>202</v>
      </c>
    </row>
    <row r="159" spans="1:18" ht="13.5" thickBot="1" x14ac:dyDescent="0.25">
      <c r="A159" s="194">
        <v>39</v>
      </c>
      <c r="B159" s="194" t="s">
        <v>222</v>
      </c>
      <c r="C159" s="194">
        <v>1000</v>
      </c>
      <c r="D159" s="194">
        <v>722</v>
      </c>
      <c r="E159" s="194">
        <v>1000</v>
      </c>
      <c r="F159" s="194">
        <v>924</v>
      </c>
      <c r="G159" s="194">
        <v>878</v>
      </c>
      <c r="H159" s="194">
        <v>0</v>
      </c>
      <c r="I159" s="194"/>
      <c r="J159" s="194"/>
      <c r="K159" s="194">
        <v>4.524</v>
      </c>
      <c r="L159" s="195">
        <v>0.90480000000000005</v>
      </c>
      <c r="M159" s="194"/>
      <c r="N159" s="194" t="s">
        <v>223</v>
      </c>
      <c r="O159" s="194"/>
      <c r="P159" s="194" t="s">
        <v>135</v>
      </c>
    </row>
    <row r="160" spans="1:18" ht="13.5" thickBot="1" x14ac:dyDescent="0.25">
      <c r="A160" s="194">
        <v>40</v>
      </c>
      <c r="B160" s="194" t="s">
        <v>224</v>
      </c>
      <c r="C160" s="194">
        <v>1000</v>
      </c>
      <c r="D160" s="194">
        <v>636</v>
      </c>
      <c r="E160" s="194">
        <v>961</v>
      </c>
      <c r="F160" s="194">
        <v>1000</v>
      </c>
      <c r="G160" s="194">
        <v>923</v>
      </c>
      <c r="H160" s="194">
        <v>0</v>
      </c>
      <c r="I160" s="194"/>
      <c r="J160" s="194"/>
      <c r="K160" s="194">
        <v>4.5199999999999996</v>
      </c>
      <c r="L160" s="195">
        <v>0.90400000000000003</v>
      </c>
      <c r="M160" s="194"/>
      <c r="N160" s="194" t="s">
        <v>225</v>
      </c>
      <c r="O160" s="194"/>
      <c r="P160" s="194" t="s">
        <v>226</v>
      </c>
    </row>
    <row r="161" spans="1:16" ht="13.5" thickBot="1" x14ac:dyDescent="0.25">
      <c r="A161" s="194">
        <v>41</v>
      </c>
      <c r="B161" s="194" t="s">
        <v>227</v>
      </c>
      <c r="C161" s="194">
        <v>518</v>
      </c>
      <c r="D161" s="194">
        <v>1000</v>
      </c>
      <c r="E161" s="194">
        <v>1000</v>
      </c>
      <c r="F161" s="194">
        <v>-501</v>
      </c>
      <c r="G161" s="194">
        <v>975</v>
      </c>
      <c r="H161" s="194">
        <v>1000</v>
      </c>
      <c r="I161" s="194"/>
      <c r="J161" s="194"/>
      <c r="K161" s="194">
        <v>4.4930000000000003</v>
      </c>
      <c r="L161" s="195">
        <v>0.89859999999999995</v>
      </c>
      <c r="M161" s="194"/>
      <c r="N161" s="194" t="s">
        <v>228</v>
      </c>
      <c r="O161" s="194"/>
      <c r="P161" s="194" t="s">
        <v>135</v>
      </c>
    </row>
    <row r="162" spans="1:16" ht="13.5" thickBot="1" x14ac:dyDescent="0.25">
      <c r="A162" s="194">
        <v>42</v>
      </c>
      <c r="B162" s="194" t="s">
        <v>229</v>
      </c>
      <c r="C162" s="194">
        <v>937</v>
      </c>
      <c r="D162" s="194">
        <v>953</v>
      </c>
      <c r="E162" s="194">
        <v>845</v>
      </c>
      <c r="F162" s="194">
        <v>-500</v>
      </c>
      <c r="G162" s="194">
        <v>970</v>
      </c>
      <c r="H162" s="194">
        <v>774</v>
      </c>
      <c r="I162" s="194"/>
      <c r="J162" s="194"/>
      <c r="K162" s="194">
        <v>4.4790000000000001</v>
      </c>
      <c r="L162" s="195">
        <v>0.89580000000000004</v>
      </c>
      <c r="M162" s="194"/>
      <c r="N162" s="194" t="s">
        <v>230</v>
      </c>
      <c r="O162" s="194"/>
      <c r="P162" s="194" t="s">
        <v>181</v>
      </c>
    </row>
    <row r="163" spans="1:16" ht="13.5" thickBot="1" x14ac:dyDescent="0.25">
      <c r="A163" s="194">
        <v>43</v>
      </c>
      <c r="B163" s="194" t="s">
        <v>231</v>
      </c>
      <c r="C163" s="194">
        <v>809</v>
      </c>
      <c r="D163" s="194">
        <v>883</v>
      </c>
      <c r="E163" s="194">
        <v>949</v>
      </c>
      <c r="F163" s="194">
        <v>-508</v>
      </c>
      <c r="G163" s="194">
        <v>994</v>
      </c>
      <c r="H163" s="194">
        <v>792</v>
      </c>
      <c r="I163" s="194"/>
      <c r="J163" s="194"/>
      <c r="K163" s="194">
        <v>4.4269999999999996</v>
      </c>
      <c r="L163" s="195">
        <v>0.88539999999999996</v>
      </c>
      <c r="M163" s="194"/>
      <c r="N163" s="194" t="s">
        <v>232</v>
      </c>
      <c r="O163" s="194"/>
      <c r="P163" s="194" t="s">
        <v>233</v>
      </c>
    </row>
    <row r="164" spans="1:16" ht="13.5" thickBot="1" x14ac:dyDescent="0.25">
      <c r="A164" s="194">
        <v>44</v>
      </c>
      <c r="B164" s="194" t="s">
        <v>234</v>
      </c>
      <c r="C164" s="194">
        <v>1000</v>
      </c>
      <c r="D164" s="194">
        <v>-733</v>
      </c>
      <c r="E164" s="194">
        <v>751</v>
      </c>
      <c r="F164" s="194">
        <v>841</v>
      </c>
      <c r="G164" s="194">
        <v>890</v>
      </c>
      <c r="H164" s="194">
        <v>944</v>
      </c>
      <c r="I164" s="194"/>
      <c r="J164" s="194"/>
      <c r="K164" s="194">
        <v>4.4260000000000002</v>
      </c>
      <c r="L164" s="195">
        <v>0.88519999999999999</v>
      </c>
      <c r="M164" s="194"/>
      <c r="N164" s="194" t="s">
        <v>235</v>
      </c>
      <c r="O164" s="194"/>
      <c r="P164" s="194" t="s">
        <v>143</v>
      </c>
    </row>
    <row r="165" spans="1:16" ht="13.5" thickBot="1" x14ac:dyDescent="0.25">
      <c r="A165" s="194">
        <v>45</v>
      </c>
      <c r="B165" s="194" t="s">
        <v>236</v>
      </c>
      <c r="C165" s="194">
        <v>-397</v>
      </c>
      <c r="D165" s="194">
        <v>881</v>
      </c>
      <c r="E165" s="194">
        <v>587</v>
      </c>
      <c r="F165" s="194">
        <v>1000</v>
      </c>
      <c r="G165" s="194">
        <v>955</v>
      </c>
      <c r="H165" s="194">
        <v>1000</v>
      </c>
      <c r="I165" s="194"/>
      <c r="J165" s="194"/>
      <c r="K165" s="194">
        <v>4.423</v>
      </c>
      <c r="L165" s="195">
        <v>0.88460000000000005</v>
      </c>
      <c r="M165" s="194"/>
      <c r="N165" s="194" t="s">
        <v>237</v>
      </c>
      <c r="O165" s="194"/>
      <c r="P165" s="194" t="s">
        <v>135</v>
      </c>
    </row>
    <row r="166" spans="1:16" ht="13.5" thickBot="1" x14ac:dyDescent="0.25">
      <c r="A166" s="194">
        <v>46</v>
      </c>
      <c r="B166" s="194" t="s">
        <v>238</v>
      </c>
      <c r="C166" s="194">
        <v>862</v>
      </c>
      <c r="D166" s="194">
        <v>882</v>
      </c>
      <c r="E166" s="194">
        <v>721</v>
      </c>
      <c r="F166" s="194">
        <v>1000</v>
      </c>
      <c r="G166" s="194">
        <v>921</v>
      </c>
      <c r="H166" s="194">
        <v>-719</v>
      </c>
      <c r="I166" s="194"/>
      <c r="J166" s="194"/>
      <c r="K166" s="194">
        <v>4.3860000000000001</v>
      </c>
      <c r="L166" s="195">
        <v>0.87719999999999998</v>
      </c>
      <c r="M166" s="194"/>
      <c r="N166" s="194" t="s">
        <v>239</v>
      </c>
      <c r="O166" s="194"/>
      <c r="P166" s="194" t="s">
        <v>135</v>
      </c>
    </row>
    <row r="167" spans="1:16" ht="13.5" thickBot="1" x14ac:dyDescent="0.25">
      <c r="A167" s="194">
        <v>47</v>
      </c>
      <c r="B167" s="194" t="s">
        <v>240</v>
      </c>
      <c r="C167" s="194">
        <v>1000</v>
      </c>
      <c r="D167" s="194">
        <v>-421</v>
      </c>
      <c r="E167" s="194">
        <v>682</v>
      </c>
      <c r="F167" s="194">
        <v>856</v>
      </c>
      <c r="G167" s="194">
        <v>957</v>
      </c>
      <c r="H167" s="194">
        <v>833</v>
      </c>
      <c r="I167" s="194"/>
      <c r="J167" s="194"/>
      <c r="K167" s="194">
        <v>4.3280000000000003</v>
      </c>
      <c r="L167" s="195">
        <v>0.86560000000000004</v>
      </c>
      <c r="M167" s="194"/>
      <c r="N167" s="194"/>
      <c r="O167" s="194"/>
      <c r="P167" s="194"/>
    </row>
    <row r="168" spans="1:16" ht="13.5" thickBot="1" x14ac:dyDescent="0.25">
      <c r="A168" s="194">
        <v>48</v>
      </c>
      <c r="B168" s="194" t="s">
        <v>241</v>
      </c>
      <c r="C168" s="194">
        <v>807</v>
      </c>
      <c r="D168" s="194">
        <v>-677</v>
      </c>
      <c r="E168" s="194">
        <v>1000</v>
      </c>
      <c r="F168" s="194">
        <v>754</v>
      </c>
      <c r="G168" s="194">
        <v>940</v>
      </c>
      <c r="H168" s="194">
        <v>796</v>
      </c>
      <c r="I168" s="194"/>
      <c r="J168" s="194"/>
      <c r="K168" s="194">
        <v>4.2969999999999997</v>
      </c>
      <c r="L168" s="195">
        <v>0.85940000000000005</v>
      </c>
      <c r="M168" s="194"/>
      <c r="N168" s="194" t="s">
        <v>242</v>
      </c>
      <c r="O168" s="194"/>
      <c r="P168" s="194" t="s">
        <v>233</v>
      </c>
    </row>
    <row r="169" spans="1:16" ht="13.5" thickBot="1" x14ac:dyDescent="0.25">
      <c r="A169" s="194">
        <v>49</v>
      </c>
      <c r="B169" s="194" t="s">
        <v>243</v>
      </c>
      <c r="C169" s="194">
        <v>618</v>
      </c>
      <c r="D169" s="194">
        <v>906</v>
      </c>
      <c r="E169" s="194">
        <v>972</v>
      </c>
      <c r="F169" s="194">
        <v>793</v>
      </c>
      <c r="G169" s="194">
        <v>1000</v>
      </c>
      <c r="H169" s="194">
        <v>0</v>
      </c>
      <c r="I169" s="194"/>
      <c r="J169" s="194"/>
      <c r="K169" s="194">
        <v>4.2889999999999997</v>
      </c>
      <c r="L169" s="195">
        <v>0.85780000000000001</v>
      </c>
      <c r="M169" s="194"/>
      <c r="N169" s="194" t="s">
        <v>244</v>
      </c>
      <c r="O169" s="194"/>
      <c r="P169" s="194" t="s">
        <v>135</v>
      </c>
    </row>
    <row r="170" spans="1:16" ht="13.5" thickBot="1" x14ac:dyDescent="0.25">
      <c r="A170" s="194">
        <v>50</v>
      </c>
      <c r="B170" s="194" t="s">
        <v>245</v>
      </c>
      <c r="C170" s="194">
        <v>864</v>
      </c>
      <c r="D170" s="194">
        <v>699</v>
      </c>
      <c r="E170" s="194">
        <v>959</v>
      </c>
      <c r="F170" s="194">
        <v>-500</v>
      </c>
      <c r="G170" s="194">
        <v>930</v>
      </c>
      <c r="H170" s="194">
        <v>836</v>
      </c>
      <c r="I170" s="194"/>
      <c r="J170" s="194"/>
      <c r="K170" s="194">
        <v>4.2880000000000003</v>
      </c>
      <c r="L170" s="195">
        <v>0.85760000000000003</v>
      </c>
      <c r="M170" s="194"/>
      <c r="N170" s="194" t="s">
        <v>246</v>
      </c>
      <c r="O170" s="194"/>
      <c r="P170" s="194" t="s">
        <v>140</v>
      </c>
    </row>
    <row r="171" spans="1:16" ht="13.5" thickBot="1" x14ac:dyDescent="0.25">
      <c r="A171" s="194">
        <v>51</v>
      </c>
      <c r="B171" s="194" t="s">
        <v>247</v>
      </c>
      <c r="C171" s="194">
        <v>1000</v>
      </c>
      <c r="D171" s="194">
        <v>736</v>
      </c>
      <c r="E171" s="194">
        <v>773</v>
      </c>
      <c r="F171" s="194">
        <v>-500</v>
      </c>
      <c r="G171" s="194">
        <v>1000</v>
      </c>
      <c r="H171" s="194">
        <v>769</v>
      </c>
      <c r="I171" s="194"/>
      <c r="J171" s="194"/>
      <c r="K171" s="194">
        <v>4.2779999999999996</v>
      </c>
      <c r="L171" s="195">
        <v>0.85560000000000003</v>
      </c>
      <c r="M171" s="194"/>
      <c r="N171" s="194" t="s">
        <v>248</v>
      </c>
      <c r="O171" s="194"/>
      <c r="P171" s="194" t="s">
        <v>157</v>
      </c>
    </row>
    <row r="172" spans="1:16" ht="26.25" thickBot="1" x14ac:dyDescent="0.25">
      <c r="A172" s="194">
        <v>52</v>
      </c>
      <c r="B172" s="194" t="s">
        <v>249</v>
      </c>
      <c r="C172" s="194">
        <v>1000</v>
      </c>
      <c r="D172" s="194">
        <v>757</v>
      </c>
      <c r="E172" s="194">
        <v>1000</v>
      </c>
      <c r="F172" s="194">
        <v>500</v>
      </c>
      <c r="G172" s="194">
        <v>998</v>
      </c>
      <c r="H172" s="194">
        <v>0</v>
      </c>
      <c r="I172" s="194"/>
      <c r="J172" s="194"/>
      <c r="K172" s="194">
        <v>4.2549999999999999</v>
      </c>
      <c r="L172" s="195">
        <v>0.85099999999999998</v>
      </c>
      <c r="M172" s="194"/>
      <c r="N172" s="194" t="s">
        <v>250</v>
      </c>
      <c r="O172" s="194"/>
      <c r="P172" s="194" t="s">
        <v>197</v>
      </c>
    </row>
    <row r="173" spans="1:16" ht="13.5" thickBot="1" x14ac:dyDescent="0.25">
      <c r="A173" s="194">
        <v>53</v>
      </c>
      <c r="B173" s="194" t="s">
        <v>251</v>
      </c>
      <c r="C173" s="194">
        <v>1000</v>
      </c>
      <c r="D173" s="194">
        <v>699</v>
      </c>
      <c r="E173" s="194">
        <v>-482</v>
      </c>
      <c r="F173" s="194">
        <v>1000</v>
      </c>
      <c r="G173" s="194">
        <v>986</v>
      </c>
      <c r="H173" s="194">
        <v>552</v>
      </c>
      <c r="I173" s="194"/>
      <c r="J173" s="194"/>
      <c r="K173" s="194">
        <v>4.2370000000000001</v>
      </c>
      <c r="L173" s="195">
        <v>0.84740000000000004</v>
      </c>
      <c r="M173" s="194"/>
      <c r="N173" s="194" t="s">
        <v>252</v>
      </c>
      <c r="O173" s="194"/>
      <c r="P173" s="194" t="s">
        <v>143</v>
      </c>
    </row>
    <row r="174" spans="1:16" ht="39" thickBot="1" x14ac:dyDescent="0.25">
      <c r="A174" s="194">
        <v>54</v>
      </c>
      <c r="B174" s="194" t="s">
        <v>253</v>
      </c>
      <c r="C174" s="194">
        <v>1000</v>
      </c>
      <c r="D174" s="194">
        <v>805</v>
      </c>
      <c r="E174" s="194">
        <v>859</v>
      </c>
      <c r="F174" s="194">
        <v>764</v>
      </c>
      <c r="G174" s="194">
        <v>804</v>
      </c>
      <c r="H174" s="194">
        <v>-643</v>
      </c>
      <c r="I174" s="194"/>
      <c r="J174" s="194"/>
      <c r="K174" s="194">
        <v>4.2320000000000002</v>
      </c>
      <c r="L174" s="195">
        <v>0.84640000000000004</v>
      </c>
      <c r="M174" s="194"/>
      <c r="N174" s="194" t="s">
        <v>254</v>
      </c>
      <c r="O174" s="194"/>
      <c r="P174" s="194" t="s">
        <v>154</v>
      </c>
    </row>
    <row r="175" spans="1:16" ht="13.5" thickBot="1" x14ac:dyDescent="0.25">
      <c r="A175" s="194">
        <v>55</v>
      </c>
      <c r="B175" s="194" t="s">
        <v>255</v>
      </c>
      <c r="C175" s="194">
        <v>-666</v>
      </c>
      <c r="D175" s="194">
        <v>990</v>
      </c>
      <c r="E175" s="194">
        <v>798</v>
      </c>
      <c r="F175" s="194">
        <v>681</v>
      </c>
      <c r="G175" s="194">
        <v>761</v>
      </c>
      <c r="H175" s="194">
        <v>1000</v>
      </c>
      <c r="I175" s="194"/>
      <c r="J175" s="194"/>
      <c r="K175" s="194">
        <v>4.2300000000000004</v>
      </c>
      <c r="L175" s="195">
        <v>0.84599999999999997</v>
      </c>
      <c r="M175" s="194"/>
      <c r="N175" s="194" t="s">
        <v>256</v>
      </c>
      <c r="O175" s="194"/>
      <c r="P175" s="194" t="s">
        <v>176</v>
      </c>
    </row>
    <row r="176" spans="1:16" ht="13.5" thickBot="1" x14ac:dyDescent="0.25">
      <c r="A176" s="194">
        <v>56</v>
      </c>
      <c r="B176" s="194" t="s">
        <v>257</v>
      </c>
      <c r="C176" s="194">
        <v>859</v>
      </c>
      <c r="D176" s="194">
        <v>501</v>
      </c>
      <c r="E176" s="194">
        <v>941</v>
      </c>
      <c r="F176" s="194">
        <v>1000</v>
      </c>
      <c r="G176" s="194">
        <v>919</v>
      </c>
      <c r="H176" s="194">
        <v>-291</v>
      </c>
      <c r="I176" s="194"/>
      <c r="J176" s="194"/>
      <c r="K176" s="194">
        <v>4.22</v>
      </c>
      <c r="L176" s="195">
        <v>0.84399999999999997</v>
      </c>
      <c r="M176" s="194"/>
      <c r="N176" s="194" t="s">
        <v>258</v>
      </c>
      <c r="O176" s="194"/>
      <c r="P176" s="194" t="s">
        <v>259</v>
      </c>
    </row>
    <row r="177" spans="1:18" ht="26.25" thickBot="1" x14ac:dyDescent="0.25">
      <c r="A177" s="194">
        <v>57</v>
      </c>
      <c r="B177" s="194" t="s">
        <v>260</v>
      </c>
      <c r="C177" s="194">
        <v>838</v>
      </c>
      <c r="D177" s="194">
        <v>743</v>
      </c>
      <c r="E177" s="194">
        <v>959</v>
      </c>
      <c r="F177" s="194">
        <v>912</v>
      </c>
      <c r="G177" s="194">
        <v>766</v>
      </c>
      <c r="H177" s="194">
        <v>-410</v>
      </c>
      <c r="I177" s="194"/>
      <c r="J177" s="194"/>
      <c r="K177" s="194">
        <v>4.218</v>
      </c>
      <c r="L177" s="195">
        <v>0.84360000000000002</v>
      </c>
      <c r="M177" s="194"/>
      <c r="N177" s="194" t="s">
        <v>261</v>
      </c>
      <c r="O177" s="194"/>
      <c r="P177" s="194" t="s">
        <v>157</v>
      </c>
    </row>
    <row r="178" spans="1:18" ht="13.5" thickBot="1" x14ac:dyDescent="0.25">
      <c r="A178" s="194">
        <v>58</v>
      </c>
      <c r="B178" s="194" t="s">
        <v>262</v>
      </c>
      <c r="C178" s="194">
        <v>1000</v>
      </c>
      <c r="D178" s="194">
        <v>-603</v>
      </c>
      <c r="E178" s="194">
        <v>716</v>
      </c>
      <c r="F178" s="194">
        <v>802</v>
      </c>
      <c r="G178" s="194">
        <v>923</v>
      </c>
      <c r="H178" s="194">
        <v>772</v>
      </c>
      <c r="I178" s="194"/>
      <c r="J178" s="194"/>
      <c r="K178" s="194">
        <v>4.2130000000000001</v>
      </c>
      <c r="L178" s="195">
        <v>0.84260000000000002</v>
      </c>
      <c r="M178" s="194"/>
      <c r="N178" s="194" t="s">
        <v>263</v>
      </c>
      <c r="O178" s="194"/>
      <c r="P178" s="194" t="s">
        <v>135</v>
      </c>
    </row>
    <row r="179" spans="1:18" ht="13.5" thickBot="1" x14ac:dyDescent="0.25">
      <c r="A179" s="194">
        <v>59</v>
      </c>
      <c r="B179" s="194" t="s">
        <v>264</v>
      </c>
      <c r="C179" s="194">
        <v>815</v>
      </c>
      <c r="D179" s="194">
        <v>-613</v>
      </c>
      <c r="E179" s="194">
        <v>829</v>
      </c>
      <c r="F179" s="194">
        <v>975</v>
      </c>
      <c r="G179" s="194">
        <v>822</v>
      </c>
      <c r="H179" s="194">
        <v>760</v>
      </c>
      <c r="I179" s="194"/>
      <c r="J179" s="194"/>
      <c r="K179" s="194">
        <v>4.2009999999999996</v>
      </c>
      <c r="L179" s="195">
        <v>0.84019999999999995</v>
      </c>
      <c r="M179" s="194"/>
      <c r="N179" s="194" t="s">
        <v>265</v>
      </c>
      <c r="O179" s="194"/>
      <c r="P179" s="194" t="s">
        <v>266</v>
      </c>
    </row>
    <row r="180" spans="1:18" ht="13.5" thickBot="1" x14ac:dyDescent="0.25">
      <c r="A180" s="194">
        <v>60</v>
      </c>
      <c r="B180" s="194" t="s">
        <v>267</v>
      </c>
      <c r="C180" s="194">
        <v>1000</v>
      </c>
      <c r="D180" s="194">
        <v>567</v>
      </c>
      <c r="E180" s="194">
        <v>1000</v>
      </c>
      <c r="F180" s="194">
        <v>-500</v>
      </c>
      <c r="G180" s="194">
        <v>938</v>
      </c>
      <c r="H180" s="194">
        <v>693</v>
      </c>
      <c r="I180" s="194"/>
      <c r="J180" s="194"/>
      <c r="K180" s="194">
        <v>4.1980000000000004</v>
      </c>
      <c r="L180" s="195">
        <v>0.83960000000000001</v>
      </c>
      <c r="M180" s="194"/>
      <c r="N180" s="194" t="s">
        <v>268</v>
      </c>
      <c r="O180" s="194"/>
      <c r="P180" s="194" t="s">
        <v>148</v>
      </c>
    </row>
    <row r="181" spans="1:18" ht="13.5" thickBot="1" x14ac:dyDescent="0.25">
      <c r="A181" s="194">
        <v>61</v>
      </c>
      <c r="B181" s="194" t="s">
        <v>113</v>
      </c>
      <c r="C181" s="194">
        <v>1000</v>
      </c>
      <c r="D181" s="194">
        <v>601</v>
      </c>
      <c r="E181" s="194">
        <v>777</v>
      </c>
      <c r="F181" s="194">
        <v>1000</v>
      </c>
      <c r="G181" s="194">
        <v>811</v>
      </c>
      <c r="H181" s="194">
        <v>0</v>
      </c>
      <c r="I181" s="194"/>
      <c r="J181" s="194"/>
      <c r="K181" s="194">
        <v>4.1890000000000001</v>
      </c>
      <c r="L181" s="195">
        <v>0.83779999999999999</v>
      </c>
      <c r="M181" s="194"/>
      <c r="N181" s="194" t="s">
        <v>269</v>
      </c>
      <c r="O181" s="194"/>
      <c r="P181" s="194" t="s">
        <v>135</v>
      </c>
    </row>
    <row r="182" spans="1:18" ht="26.25" thickBot="1" x14ac:dyDescent="0.25">
      <c r="A182" s="194">
        <v>62</v>
      </c>
      <c r="B182" s="194" t="s">
        <v>270</v>
      </c>
      <c r="C182" s="194">
        <v>875</v>
      </c>
      <c r="D182" s="194">
        <v>691</v>
      </c>
      <c r="E182" s="194">
        <v>610</v>
      </c>
      <c r="F182" s="194">
        <v>1000</v>
      </c>
      <c r="G182" s="194">
        <v>989</v>
      </c>
      <c r="H182" s="194">
        <v>0</v>
      </c>
      <c r="I182" s="194"/>
      <c r="J182" s="194"/>
      <c r="K182" s="194">
        <v>4.165</v>
      </c>
      <c r="L182" s="195">
        <v>0.83299999999999996</v>
      </c>
      <c r="M182" s="194"/>
      <c r="N182" s="194" t="s">
        <v>271</v>
      </c>
      <c r="O182" s="194"/>
      <c r="P182" s="194" t="s">
        <v>132</v>
      </c>
    </row>
    <row r="183" spans="1:18" ht="26.25" thickBot="1" x14ac:dyDescent="0.25">
      <c r="A183" s="194">
        <v>63</v>
      </c>
      <c r="B183" s="194" t="s">
        <v>272</v>
      </c>
      <c r="C183" s="194">
        <v>866</v>
      </c>
      <c r="D183" s="194">
        <v>742</v>
      </c>
      <c r="E183" s="194">
        <v>873</v>
      </c>
      <c r="F183" s="194">
        <v>-674</v>
      </c>
      <c r="G183" s="194">
        <v>926</v>
      </c>
      <c r="H183" s="194">
        <v>744</v>
      </c>
      <c r="I183" s="194"/>
      <c r="J183" s="194"/>
      <c r="K183" s="194">
        <v>4.1509999999999998</v>
      </c>
      <c r="L183" s="195">
        <v>0.83020000000000005</v>
      </c>
      <c r="M183" s="194"/>
      <c r="N183" s="194" t="s">
        <v>273</v>
      </c>
      <c r="O183" s="194"/>
      <c r="P183" s="194" t="s">
        <v>157</v>
      </c>
    </row>
    <row r="184" spans="1:18" ht="13.5" thickBot="1" x14ac:dyDescent="0.25">
      <c r="A184" s="194">
        <v>64</v>
      </c>
      <c r="B184" s="194" t="s">
        <v>274</v>
      </c>
      <c r="C184" s="194">
        <v>890</v>
      </c>
      <c r="D184" s="194">
        <v>897</v>
      </c>
      <c r="E184" s="194">
        <v>592</v>
      </c>
      <c r="F184" s="194">
        <v>754</v>
      </c>
      <c r="G184" s="194">
        <v>1000</v>
      </c>
      <c r="H184" s="194">
        <v>0</v>
      </c>
      <c r="I184" s="194"/>
      <c r="J184" s="194"/>
      <c r="K184" s="194">
        <v>4.133</v>
      </c>
      <c r="L184" s="195">
        <v>0.8266</v>
      </c>
      <c r="M184" s="194"/>
      <c r="N184" s="194" t="s">
        <v>275</v>
      </c>
      <c r="O184" s="194"/>
      <c r="P184" s="194" t="s">
        <v>176</v>
      </c>
    </row>
    <row r="185" spans="1:18" ht="13.5" thickBot="1" x14ac:dyDescent="0.25">
      <c r="A185" s="194">
        <v>65</v>
      </c>
      <c r="B185" s="194" t="s">
        <v>276</v>
      </c>
      <c r="C185" s="194">
        <v>842</v>
      </c>
      <c r="D185" s="194">
        <v>666</v>
      </c>
      <c r="E185" s="194">
        <v>671</v>
      </c>
      <c r="F185" s="194">
        <v>1000</v>
      </c>
      <c r="G185" s="194">
        <v>947</v>
      </c>
      <c r="H185" s="194">
        <v>-157</v>
      </c>
      <c r="I185" s="194"/>
      <c r="J185" s="194"/>
      <c r="K185" s="194">
        <v>4.1260000000000003</v>
      </c>
      <c r="L185" s="195">
        <v>0.82520000000000004</v>
      </c>
      <c r="M185" s="194"/>
      <c r="N185" s="194" t="s">
        <v>277</v>
      </c>
      <c r="O185" s="194"/>
      <c r="P185" s="194" t="s">
        <v>278</v>
      </c>
    </row>
    <row r="186" spans="1:18" ht="13.5" thickBot="1" x14ac:dyDescent="0.25">
      <c r="A186" s="194">
        <v>66</v>
      </c>
      <c r="B186" s="194" t="s">
        <v>279</v>
      </c>
      <c r="C186" s="194">
        <v>1000</v>
      </c>
      <c r="D186" s="194">
        <v>721</v>
      </c>
      <c r="E186" s="194">
        <v>548</v>
      </c>
      <c r="F186" s="194">
        <v>938</v>
      </c>
      <c r="G186" s="194">
        <v>912</v>
      </c>
      <c r="H186" s="194">
        <v>0</v>
      </c>
      <c r="I186" s="194"/>
      <c r="J186" s="194"/>
      <c r="K186" s="194">
        <v>4.1189999999999998</v>
      </c>
      <c r="L186" s="195">
        <v>0.82379999999999998</v>
      </c>
      <c r="M186" s="194"/>
      <c r="N186" s="194" t="s">
        <v>280</v>
      </c>
      <c r="O186" s="194"/>
      <c r="P186" s="194" t="s">
        <v>135</v>
      </c>
    </row>
    <row r="187" spans="1:18" ht="13.5" thickBot="1" x14ac:dyDescent="0.25">
      <c r="A187" s="194">
        <v>67</v>
      </c>
      <c r="B187" s="194" t="s">
        <v>2</v>
      </c>
      <c r="C187" s="194">
        <v>-544</v>
      </c>
      <c r="D187" s="194">
        <v>623</v>
      </c>
      <c r="E187" s="194">
        <v>861</v>
      </c>
      <c r="F187" s="194">
        <v>885</v>
      </c>
      <c r="G187" s="194">
        <v>882</v>
      </c>
      <c r="H187" s="194">
        <v>843</v>
      </c>
      <c r="I187" s="194"/>
      <c r="J187" s="194"/>
      <c r="K187" s="194">
        <v>4.0940000000000003</v>
      </c>
      <c r="L187" s="196">
        <v>0.81879999999999997</v>
      </c>
      <c r="M187" s="194"/>
      <c r="N187" s="194" t="s">
        <v>281</v>
      </c>
      <c r="O187" s="194"/>
      <c r="P187" s="194" t="s">
        <v>199</v>
      </c>
      <c r="R187" s="197">
        <f>L187/L$148</f>
        <v>0.88787681630882664</v>
      </c>
    </row>
    <row r="188" spans="1:18" ht="13.5" thickBot="1" x14ac:dyDescent="0.25">
      <c r="A188" s="194">
        <v>68</v>
      </c>
      <c r="B188" s="194" t="s">
        <v>282</v>
      </c>
      <c r="C188" s="194">
        <v>953</v>
      </c>
      <c r="D188" s="194">
        <v>839</v>
      </c>
      <c r="E188" s="194">
        <v>654</v>
      </c>
      <c r="F188" s="194">
        <v>754</v>
      </c>
      <c r="G188" s="194">
        <v>859</v>
      </c>
      <c r="H188" s="194">
        <v>-551</v>
      </c>
      <c r="I188" s="194"/>
      <c r="J188" s="194"/>
      <c r="K188" s="194">
        <v>4.0590000000000002</v>
      </c>
      <c r="L188" s="195">
        <v>0.81179999999999997</v>
      </c>
      <c r="M188" s="194"/>
      <c r="N188" s="194" t="s">
        <v>283</v>
      </c>
      <c r="O188" s="194"/>
      <c r="P188" s="194" t="s">
        <v>226</v>
      </c>
    </row>
    <row r="189" spans="1:18" ht="39" thickBot="1" x14ac:dyDescent="0.25">
      <c r="A189" s="194">
        <v>69</v>
      </c>
      <c r="B189" s="194" t="s">
        <v>284</v>
      </c>
      <c r="C189" s="194">
        <v>1000</v>
      </c>
      <c r="D189" s="194">
        <v>827</v>
      </c>
      <c r="E189" s="194">
        <v>-528</v>
      </c>
      <c r="F189" s="194">
        <v>893</v>
      </c>
      <c r="G189" s="194">
        <v>784</v>
      </c>
      <c r="H189" s="194">
        <v>551</v>
      </c>
      <c r="I189" s="194"/>
      <c r="J189" s="194"/>
      <c r="K189" s="194">
        <v>4.0549999999999997</v>
      </c>
      <c r="L189" s="195">
        <v>0.81100000000000005</v>
      </c>
      <c r="M189" s="194"/>
      <c r="N189" s="194" t="s">
        <v>285</v>
      </c>
      <c r="O189" s="194"/>
      <c r="P189" s="194" t="s">
        <v>154</v>
      </c>
    </row>
    <row r="190" spans="1:18" ht="13.5" thickBot="1" x14ac:dyDescent="0.25">
      <c r="A190" s="194">
        <v>70</v>
      </c>
      <c r="B190" s="194" t="s">
        <v>286</v>
      </c>
      <c r="C190" s="194">
        <v>655</v>
      </c>
      <c r="D190" s="194">
        <v>837</v>
      </c>
      <c r="E190" s="194">
        <v>619</v>
      </c>
      <c r="F190" s="194">
        <v>-139</v>
      </c>
      <c r="G190" s="194">
        <v>942</v>
      </c>
      <c r="H190" s="194">
        <v>1000</v>
      </c>
      <c r="I190" s="194"/>
      <c r="J190" s="194"/>
      <c r="K190" s="194">
        <v>4.0529999999999999</v>
      </c>
      <c r="L190" s="195">
        <v>0.81059999999999999</v>
      </c>
      <c r="M190" s="194"/>
      <c r="N190" s="194" t="s">
        <v>287</v>
      </c>
      <c r="O190" s="194"/>
      <c r="P190" s="194" t="s">
        <v>176</v>
      </c>
    </row>
    <row r="191" spans="1:18" ht="13.5" thickBot="1" x14ac:dyDescent="0.25">
      <c r="A191" s="194">
        <v>71</v>
      </c>
      <c r="B191" s="194" t="s">
        <v>288</v>
      </c>
      <c r="C191" s="194">
        <v>975</v>
      </c>
      <c r="D191" s="194">
        <v>-542</v>
      </c>
      <c r="E191" s="194">
        <v>695</v>
      </c>
      <c r="F191" s="194">
        <v>722</v>
      </c>
      <c r="G191" s="194">
        <v>899</v>
      </c>
      <c r="H191" s="194">
        <v>760</v>
      </c>
      <c r="I191" s="194"/>
      <c r="J191" s="194"/>
      <c r="K191" s="194">
        <v>4.0510000000000002</v>
      </c>
      <c r="L191" s="195">
        <v>0.81020000000000003</v>
      </c>
      <c r="M191" s="194"/>
      <c r="N191" s="194" t="s">
        <v>289</v>
      </c>
      <c r="O191" s="194"/>
      <c r="P191" s="194" t="s">
        <v>176</v>
      </c>
    </row>
    <row r="192" spans="1:18" ht="13.5" thickBot="1" x14ac:dyDescent="0.25">
      <c r="A192" s="194">
        <v>72</v>
      </c>
      <c r="B192" s="194" t="s">
        <v>290</v>
      </c>
      <c r="C192" s="194">
        <v>666</v>
      </c>
      <c r="D192" s="194">
        <v>800</v>
      </c>
      <c r="E192" s="194">
        <v>712</v>
      </c>
      <c r="F192" s="194">
        <v>-341</v>
      </c>
      <c r="G192" s="194">
        <v>897</v>
      </c>
      <c r="H192" s="194">
        <v>969</v>
      </c>
      <c r="I192" s="194"/>
      <c r="J192" s="194"/>
      <c r="K192" s="194">
        <v>4.0439999999999996</v>
      </c>
      <c r="L192" s="195">
        <v>0.80879999999999996</v>
      </c>
      <c r="M192" s="194"/>
      <c r="N192" s="194" t="s">
        <v>291</v>
      </c>
      <c r="O192" s="194"/>
      <c r="P192" s="194" t="s">
        <v>188</v>
      </c>
    </row>
    <row r="193" spans="1:16" ht="26.25" thickBot="1" x14ac:dyDescent="0.25">
      <c r="A193" s="194">
        <v>73</v>
      </c>
      <c r="B193" s="194" t="s">
        <v>292</v>
      </c>
      <c r="C193" s="194">
        <v>1000</v>
      </c>
      <c r="D193" s="194">
        <v>618</v>
      </c>
      <c r="E193" s="194">
        <v>808</v>
      </c>
      <c r="F193" s="194">
        <v>-599</v>
      </c>
      <c r="G193" s="194">
        <v>898</v>
      </c>
      <c r="H193" s="194">
        <v>719</v>
      </c>
      <c r="I193" s="194"/>
      <c r="J193" s="194"/>
      <c r="K193" s="194">
        <v>4.0430000000000001</v>
      </c>
      <c r="L193" s="195">
        <v>0.80859999999999999</v>
      </c>
      <c r="M193" s="194"/>
      <c r="N193" s="194" t="s">
        <v>293</v>
      </c>
      <c r="O193" s="194"/>
      <c r="P193" s="194" t="s">
        <v>132</v>
      </c>
    </row>
    <row r="194" spans="1:16" ht="26.25" thickBot="1" x14ac:dyDescent="0.25">
      <c r="A194" s="194">
        <v>74</v>
      </c>
      <c r="B194" s="194" t="s">
        <v>294</v>
      </c>
      <c r="C194" s="194">
        <v>1000</v>
      </c>
      <c r="D194" s="194">
        <v>510</v>
      </c>
      <c r="E194" s="194">
        <v>573</v>
      </c>
      <c r="F194" s="194">
        <v>1000</v>
      </c>
      <c r="G194" s="194">
        <v>954</v>
      </c>
      <c r="H194" s="194">
        <v>0</v>
      </c>
      <c r="I194" s="194"/>
      <c r="J194" s="194"/>
      <c r="K194" s="194">
        <v>4.0369999999999999</v>
      </c>
      <c r="L194" s="195">
        <v>0.80740000000000001</v>
      </c>
      <c r="M194" s="194"/>
      <c r="N194" s="194" t="s">
        <v>295</v>
      </c>
      <c r="O194" s="194"/>
      <c r="P194" s="194" t="s">
        <v>132</v>
      </c>
    </row>
    <row r="195" spans="1:16" ht="26.25" thickBot="1" x14ac:dyDescent="0.25">
      <c r="A195" s="194">
        <v>75</v>
      </c>
      <c r="B195" s="194" t="s">
        <v>296</v>
      </c>
      <c r="C195" s="194">
        <v>1000</v>
      </c>
      <c r="D195" s="194">
        <v>667</v>
      </c>
      <c r="E195" s="194">
        <v>-373</v>
      </c>
      <c r="F195" s="194">
        <v>720</v>
      </c>
      <c r="G195" s="194">
        <v>862</v>
      </c>
      <c r="H195" s="194">
        <v>785</v>
      </c>
      <c r="I195" s="194"/>
      <c r="J195" s="194"/>
      <c r="K195" s="194">
        <v>4.0339999999999998</v>
      </c>
      <c r="L195" s="195">
        <v>0.80679999999999996</v>
      </c>
      <c r="M195" s="194"/>
      <c r="N195" s="194" t="s">
        <v>297</v>
      </c>
      <c r="O195" s="194"/>
      <c r="P195" s="194" t="s">
        <v>278</v>
      </c>
    </row>
    <row r="196" spans="1:16" ht="13.5" thickBot="1" x14ac:dyDescent="0.25">
      <c r="A196" s="194">
        <v>76</v>
      </c>
      <c r="B196" s="194" t="s">
        <v>298</v>
      </c>
      <c r="C196" s="194">
        <v>666</v>
      </c>
      <c r="D196" s="194">
        <v>541</v>
      </c>
      <c r="E196" s="194">
        <v>988</v>
      </c>
      <c r="F196" s="194">
        <v>-500</v>
      </c>
      <c r="G196" s="194">
        <v>923</v>
      </c>
      <c r="H196" s="194">
        <v>1000</v>
      </c>
      <c r="I196" s="194"/>
      <c r="J196" s="194" t="s">
        <v>299</v>
      </c>
      <c r="K196" s="194">
        <v>4.0179999999999998</v>
      </c>
      <c r="L196" s="195">
        <v>0.80359999999999998</v>
      </c>
      <c r="M196" s="194"/>
      <c r="N196" s="194" t="s">
        <v>300</v>
      </c>
      <c r="O196" s="194"/>
      <c r="P196" s="194" t="s">
        <v>188</v>
      </c>
    </row>
    <row r="197" spans="1:16" ht="26.25" thickBot="1" x14ac:dyDescent="0.25">
      <c r="A197" s="194">
        <v>77</v>
      </c>
      <c r="B197" s="194" t="s">
        <v>301</v>
      </c>
      <c r="C197" s="194">
        <v>1000</v>
      </c>
      <c r="D197" s="194">
        <v>823</v>
      </c>
      <c r="E197" s="194">
        <v>752</v>
      </c>
      <c r="F197" s="194">
        <v>-372</v>
      </c>
      <c r="G197" s="194">
        <v>827</v>
      </c>
      <c r="H197" s="194">
        <v>615</v>
      </c>
      <c r="I197" s="194"/>
      <c r="J197" s="194"/>
      <c r="K197" s="194">
        <v>4.0170000000000003</v>
      </c>
      <c r="L197" s="195">
        <v>0.8034</v>
      </c>
      <c r="M197" s="194"/>
      <c r="N197" s="194" t="s">
        <v>302</v>
      </c>
      <c r="O197" s="194"/>
      <c r="P197" s="194" t="s">
        <v>259</v>
      </c>
    </row>
    <row r="198" spans="1:16" ht="13.5" thickBot="1" x14ac:dyDescent="0.25">
      <c r="A198" s="194">
        <v>78</v>
      </c>
      <c r="B198" s="194" t="s">
        <v>303</v>
      </c>
      <c r="C198" s="194">
        <v>685</v>
      </c>
      <c r="D198" s="194">
        <v>-682</v>
      </c>
      <c r="E198" s="194">
        <v>928</v>
      </c>
      <c r="F198" s="194">
        <v>822</v>
      </c>
      <c r="G198" s="194">
        <v>769</v>
      </c>
      <c r="H198" s="194">
        <v>812</v>
      </c>
      <c r="I198" s="194"/>
      <c r="J198" s="194"/>
      <c r="K198" s="194">
        <v>4.016</v>
      </c>
      <c r="L198" s="195">
        <v>0.80320000000000003</v>
      </c>
      <c r="M198" s="194"/>
      <c r="N198" s="194" t="s">
        <v>304</v>
      </c>
      <c r="O198" s="194"/>
      <c r="P198" s="194" t="s">
        <v>209</v>
      </c>
    </row>
    <row r="199" spans="1:16" ht="13.5" thickBot="1" x14ac:dyDescent="0.25">
      <c r="A199" s="194">
        <v>79</v>
      </c>
      <c r="B199" s="194" t="s">
        <v>305</v>
      </c>
      <c r="C199" s="194">
        <v>1000</v>
      </c>
      <c r="D199" s="194">
        <v>568</v>
      </c>
      <c r="E199" s="194">
        <v>758</v>
      </c>
      <c r="F199" s="194">
        <v>869</v>
      </c>
      <c r="G199" s="194">
        <v>811</v>
      </c>
      <c r="H199" s="194">
        <v>0</v>
      </c>
      <c r="I199" s="194"/>
      <c r="J199" s="194"/>
      <c r="K199" s="194">
        <v>4.0060000000000002</v>
      </c>
      <c r="L199" s="195">
        <v>0.80120000000000002</v>
      </c>
      <c r="M199" s="194"/>
      <c r="N199" s="194" t="s">
        <v>306</v>
      </c>
      <c r="O199" s="194"/>
      <c r="P199" s="194" t="s">
        <v>151</v>
      </c>
    </row>
    <row r="200" spans="1:16" ht="13.5" thickBot="1" x14ac:dyDescent="0.25">
      <c r="A200" s="194">
        <v>80</v>
      </c>
      <c r="B200" s="194" t="s">
        <v>307</v>
      </c>
      <c r="C200" s="194">
        <v>929</v>
      </c>
      <c r="D200" s="194">
        <v>823</v>
      </c>
      <c r="E200" s="194">
        <v>698</v>
      </c>
      <c r="F200" s="194">
        <v>-550</v>
      </c>
      <c r="G200" s="194">
        <v>882</v>
      </c>
      <c r="H200" s="194">
        <v>736</v>
      </c>
      <c r="I200" s="194"/>
      <c r="J200" s="194" t="s">
        <v>299</v>
      </c>
      <c r="K200" s="194">
        <v>3.968</v>
      </c>
      <c r="L200" s="195">
        <v>0.79359999999999997</v>
      </c>
      <c r="M200" s="194"/>
      <c r="N200" s="194" t="s">
        <v>308</v>
      </c>
      <c r="O200" s="194"/>
      <c r="P200" s="194" t="s">
        <v>188</v>
      </c>
    </row>
    <row r="201" spans="1:16" ht="26.25" thickBot="1" x14ac:dyDescent="0.25">
      <c r="A201" s="194">
        <v>81</v>
      </c>
      <c r="B201" s="194" t="s">
        <v>309</v>
      </c>
      <c r="C201" s="194">
        <v>692</v>
      </c>
      <c r="D201" s="194">
        <v>781</v>
      </c>
      <c r="E201" s="194">
        <v>899</v>
      </c>
      <c r="F201" s="194">
        <v>-638</v>
      </c>
      <c r="G201" s="194">
        <v>707</v>
      </c>
      <c r="H201" s="194">
        <v>843</v>
      </c>
      <c r="I201" s="194"/>
      <c r="J201" s="194"/>
      <c r="K201" s="194">
        <v>3.9220000000000002</v>
      </c>
      <c r="L201" s="195">
        <v>0.78439999999999999</v>
      </c>
      <c r="M201" s="194"/>
      <c r="N201" s="194" t="s">
        <v>310</v>
      </c>
      <c r="O201" s="194"/>
      <c r="P201" s="194" t="s">
        <v>148</v>
      </c>
    </row>
    <row r="202" spans="1:16" ht="26.25" thickBot="1" x14ac:dyDescent="0.25">
      <c r="A202" s="194">
        <v>82</v>
      </c>
      <c r="B202" s="194" t="s">
        <v>311</v>
      </c>
      <c r="C202" s="194">
        <v>762</v>
      </c>
      <c r="D202" s="194">
        <v>866</v>
      </c>
      <c r="E202" s="194">
        <v>528</v>
      </c>
      <c r="F202" s="194">
        <v>-500</v>
      </c>
      <c r="G202" s="194">
        <v>952</v>
      </c>
      <c r="H202" s="194">
        <v>772</v>
      </c>
      <c r="I202" s="194"/>
      <c r="J202" s="194"/>
      <c r="K202" s="194">
        <v>3.88</v>
      </c>
      <c r="L202" s="195">
        <v>0.77600000000000002</v>
      </c>
      <c r="M202" s="194"/>
      <c r="N202" s="194" t="s">
        <v>312</v>
      </c>
      <c r="O202" s="194"/>
      <c r="P202" s="194" t="s">
        <v>259</v>
      </c>
    </row>
    <row r="203" spans="1:16" ht="13.5" thickBot="1" x14ac:dyDescent="0.25">
      <c r="A203" s="194">
        <v>83</v>
      </c>
      <c r="B203" s="194" t="s">
        <v>313</v>
      </c>
      <c r="C203" s="194">
        <v>820</v>
      </c>
      <c r="D203" s="194">
        <v>540</v>
      </c>
      <c r="E203" s="194">
        <v>686</v>
      </c>
      <c r="F203" s="194">
        <v>960</v>
      </c>
      <c r="G203" s="194">
        <v>852</v>
      </c>
      <c r="H203" s="194">
        <v>0</v>
      </c>
      <c r="I203" s="194"/>
      <c r="J203" s="194"/>
      <c r="K203" s="194">
        <v>3.8580000000000001</v>
      </c>
      <c r="L203" s="195">
        <v>0.77159999999999995</v>
      </c>
      <c r="M203" s="194"/>
      <c r="N203" s="194" t="s">
        <v>314</v>
      </c>
      <c r="O203" s="194"/>
      <c r="P203" s="194" t="s">
        <v>151</v>
      </c>
    </row>
    <row r="204" spans="1:16" ht="26.25" thickBot="1" x14ac:dyDescent="0.25">
      <c r="A204" s="194">
        <v>84</v>
      </c>
      <c r="B204" s="194" t="s">
        <v>315</v>
      </c>
      <c r="C204" s="194">
        <v>825</v>
      </c>
      <c r="D204" s="194">
        <v>-616</v>
      </c>
      <c r="E204" s="194">
        <v>798</v>
      </c>
      <c r="F204" s="194">
        <v>630</v>
      </c>
      <c r="G204" s="194">
        <v>911</v>
      </c>
      <c r="H204" s="194">
        <v>687</v>
      </c>
      <c r="I204" s="194"/>
      <c r="J204" s="194"/>
      <c r="K204" s="194">
        <v>3.851</v>
      </c>
      <c r="L204" s="195">
        <v>0.7702</v>
      </c>
      <c r="M204" s="194"/>
      <c r="N204" s="194" t="s">
        <v>316</v>
      </c>
      <c r="O204" s="194"/>
      <c r="P204" s="194" t="s">
        <v>157</v>
      </c>
    </row>
    <row r="205" spans="1:16" ht="13.5" thickBot="1" x14ac:dyDescent="0.25">
      <c r="A205" s="194">
        <v>85</v>
      </c>
      <c r="B205" s="194" t="s">
        <v>317</v>
      </c>
      <c r="C205" s="194">
        <v>666</v>
      </c>
      <c r="D205" s="194">
        <v>975</v>
      </c>
      <c r="E205" s="194">
        <v>687</v>
      </c>
      <c r="F205" s="194">
        <v>487</v>
      </c>
      <c r="G205" s="194">
        <v>1000</v>
      </c>
      <c r="H205" s="194">
        <v>-250</v>
      </c>
      <c r="I205" s="194"/>
      <c r="J205" s="194"/>
      <c r="K205" s="194">
        <v>3.8149999999999999</v>
      </c>
      <c r="L205" s="195">
        <v>0.76300000000000001</v>
      </c>
      <c r="M205" s="194"/>
      <c r="N205" s="194" t="s">
        <v>318</v>
      </c>
      <c r="O205" s="194"/>
      <c r="P205" s="194" t="s">
        <v>226</v>
      </c>
    </row>
    <row r="206" spans="1:16" ht="26.25" thickBot="1" x14ac:dyDescent="0.25">
      <c r="A206" s="194">
        <v>86</v>
      </c>
      <c r="B206" s="194" t="s">
        <v>319</v>
      </c>
      <c r="C206" s="194">
        <v>592</v>
      </c>
      <c r="D206" s="194">
        <v>700</v>
      </c>
      <c r="E206" s="194">
        <v>787</v>
      </c>
      <c r="F206" s="194">
        <v>806</v>
      </c>
      <c r="G206" s="194">
        <v>908</v>
      </c>
      <c r="H206" s="194">
        <v>0</v>
      </c>
      <c r="I206" s="194"/>
      <c r="J206" s="194"/>
      <c r="K206" s="194">
        <v>3.7930000000000001</v>
      </c>
      <c r="L206" s="195">
        <v>0.75860000000000005</v>
      </c>
      <c r="M206" s="194"/>
      <c r="N206" s="194" t="s">
        <v>320</v>
      </c>
      <c r="O206" s="194"/>
      <c r="P206" s="194" t="s">
        <v>157</v>
      </c>
    </row>
    <row r="207" spans="1:16" ht="13.5" thickBot="1" x14ac:dyDescent="0.25">
      <c r="A207" s="194">
        <v>87</v>
      </c>
      <c r="B207" s="194" t="s">
        <v>321</v>
      </c>
      <c r="C207" s="194">
        <v>701</v>
      </c>
      <c r="D207" s="194">
        <v>-484</v>
      </c>
      <c r="E207" s="194">
        <v>780</v>
      </c>
      <c r="F207" s="194">
        <v>789</v>
      </c>
      <c r="G207" s="194">
        <v>971</v>
      </c>
      <c r="H207" s="194">
        <v>501</v>
      </c>
      <c r="I207" s="194"/>
      <c r="J207" s="194"/>
      <c r="K207" s="194">
        <v>3.742</v>
      </c>
      <c r="L207" s="195">
        <v>0.74839999999999995</v>
      </c>
      <c r="M207" s="194"/>
      <c r="N207" s="194" t="s">
        <v>322</v>
      </c>
      <c r="O207" s="194"/>
      <c r="P207" s="194" t="s">
        <v>188</v>
      </c>
    </row>
    <row r="208" spans="1:16" ht="13.5" thickBot="1" x14ac:dyDescent="0.25">
      <c r="A208" s="194">
        <v>88</v>
      </c>
      <c r="B208" s="194" t="s">
        <v>323</v>
      </c>
      <c r="C208" s="194">
        <v>-333</v>
      </c>
      <c r="D208" s="194">
        <v>729</v>
      </c>
      <c r="E208" s="194">
        <v>820</v>
      </c>
      <c r="F208" s="194">
        <v>610</v>
      </c>
      <c r="G208" s="194">
        <v>933</v>
      </c>
      <c r="H208" s="194">
        <v>633</v>
      </c>
      <c r="I208" s="194"/>
      <c r="J208" s="194"/>
      <c r="K208" s="194">
        <v>3.7250000000000001</v>
      </c>
      <c r="L208" s="195">
        <v>0.745</v>
      </c>
      <c r="M208" s="194"/>
      <c r="N208" s="194" t="s">
        <v>324</v>
      </c>
      <c r="O208" s="194"/>
      <c r="P208" s="194" t="s">
        <v>181</v>
      </c>
    </row>
    <row r="209" spans="1:18" ht="26.25" thickBot="1" x14ac:dyDescent="0.25">
      <c r="A209" s="194">
        <v>89</v>
      </c>
      <c r="B209" s="194" t="s">
        <v>325</v>
      </c>
      <c r="C209" s="194">
        <v>692</v>
      </c>
      <c r="D209" s="194">
        <v>661</v>
      </c>
      <c r="E209" s="194">
        <v>829</v>
      </c>
      <c r="F209" s="194">
        <v>-291</v>
      </c>
      <c r="G209" s="194">
        <v>843</v>
      </c>
      <c r="H209" s="194">
        <v>660</v>
      </c>
      <c r="I209" s="194"/>
      <c r="J209" s="194"/>
      <c r="K209" s="194">
        <v>3.6850000000000001</v>
      </c>
      <c r="L209" s="195">
        <v>0.73699999999999999</v>
      </c>
      <c r="M209" s="194"/>
      <c r="N209" s="194" t="s">
        <v>326</v>
      </c>
      <c r="O209" s="194"/>
      <c r="P209" s="194" t="s">
        <v>259</v>
      </c>
    </row>
    <row r="210" spans="1:18" ht="26.25" thickBot="1" x14ac:dyDescent="0.25">
      <c r="A210" s="194">
        <v>90</v>
      </c>
      <c r="B210" s="194" t="s">
        <v>327</v>
      </c>
      <c r="C210" s="194">
        <v>840</v>
      </c>
      <c r="D210" s="194">
        <v>552</v>
      </c>
      <c r="E210" s="194">
        <v>678</v>
      </c>
      <c r="F210" s="194">
        <v>680</v>
      </c>
      <c r="G210" s="194">
        <v>928</v>
      </c>
      <c r="H210" s="194">
        <v>-515</v>
      </c>
      <c r="I210" s="194"/>
      <c r="J210" s="194"/>
      <c r="K210" s="194">
        <v>3.6779999999999999</v>
      </c>
      <c r="L210" s="195">
        <v>0.73560000000000003</v>
      </c>
      <c r="M210" s="194"/>
      <c r="N210" s="194" t="s">
        <v>328</v>
      </c>
      <c r="O210" s="194"/>
      <c r="P210" s="194" t="s">
        <v>197</v>
      </c>
    </row>
    <row r="211" spans="1:18" ht="13.5" thickBot="1" x14ac:dyDescent="0.25">
      <c r="A211" s="194">
        <v>91</v>
      </c>
      <c r="B211" s="194" t="s">
        <v>329</v>
      </c>
      <c r="C211" s="194">
        <v>651</v>
      </c>
      <c r="D211" s="194">
        <v>989</v>
      </c>
      <c r="E211" s="194">
        <v>754</v>
      </c>
      <c r="F211" s="194">
        <v>0</v>
      </c>
      <c r="G211" s="194">
        <v>847</v>
      </c>
      <c r="H211" s="194">
        <v>426</v>
      </c>
      <c r="I211" s="194"/>
      <c r="J211" s="194"/>
      <c r="K211" s="194">
        <v>3.6669999999999998</v>
      </c>
      <c r="L211" s="195">
        <v>0.73340000000000005</v>
      </c>
      <c r="M211" s="194"/>
      <c r="N211" s="194" t="s">
        <v>330</v>
      </c>
      <c r="O211" s="194"/>
      <c r="P211" s="194" t="s">
        <v>181</v>
      </c>
    </row>
    <row r="212" spans="1:18" ht="13.5" thickBot="1" x14ac:dyDescent="0.25">
      <c r="A212" s="194">
        <v>92</v>
      </c>
      <c r="B212" s="194" t="s">
        <v>331</v>
      </c>
      <c r="C212" s="194">
        <v>688</v>
      </c>
      <c r="D212" s="194">
        <v>-530</v>
      </c>
      <c r="E212" s="194">
        <v>859</v>
      </c>
      <c r="F212" s="194">
        <v>616</v>
      </c>
      <c r="G212" s="194">
        <v>820</v>
      </c>
      <c r="H212" s="194">
        <v>678</v>
      </c>
      <c r="I212" s="194"/>
      <c r="J212" s="194"/>
      <c r="K212" s="194">
        <v>3.661</v>
      </c>
      <c r="L212" s="195">
        <v>0.73219999999999996</v>
      </c>
      <c r="M212" s="194"/>
      <c r="N212" s="194">
        <v>0</v>
      </c>
      <c r="O212" s="194"/>
      <c r="P212" s="194" t="s">
        <v>278</v>
      </c>
    </row>
    <row r="213" spans="1:18" ht="13.5" thickBot="1" x14ac:dyDescent="0.25">
      <c r="A213" s="194">
        <v>93</v>
      </c>
      <c r="B213" s="194" t="s">
        <v>332</v>
      </c>
      <c r="C213" s="194">
        <v>877</v>
      </c>
      <c r="D213" s="194">
        <v>636</v>
      </c>
      <c r="E213" s="194">
        <v>436</v>
      </c>
      <c r="F213" s="194">
        <v>806</v>
      </c>
      <c r="G213" s="194">
        <v>864</v>
      </c>
      <c r="H213" s="194">
        <v>-417</v>
      </c>
      <c r="I213" s="194"/>
      <c r="J213" s="194"/>
      <c r="K213" s="194">
        <v>3.6190000000000002</v>
      </c>
      <c r="L213" s="195">
        <v>0.7238</v>
      </c>
      <c r="M213" s="194"/>
      <c r="N213" s="194" t="s">
        <v>333</v>
      </c>
      <c r="O213" s="194"/>
      <c r="P213" s="194" t="s">
        <v>176</v>
      </c>
    </row>
    <row r="214" spans="1:18" ht="13.5" thickBot="1" x14ac:dyDescent="0.25">
      <c r="A214" s="194">
        <v>94</v>
      </c>
      <c r="B214" s="194" t="s">
        <v>334</v>
      </c>
      <c r="C214" s="194">
        <v>812</v>
      </c>
      <c r="D214" s="194">
        <v>0</v>
      </c>
      <c r="E214" s="194">
        <v>824</v>
      </c>
      <c r="F214" s="194">
        <v>654</v>
      </c>
      <c r="G214" s="194">
        <v>872</v>
      </c>
      <c r="H214" s="194">
        <v>421</v>
      </c>
      <c r="I214" s="194"/>
      <c r="J214" s="194"/>
      <c r="K214" s="194">
        <v>3.5830000000000002</v>
      </c>
      <c r="L214" s="195">
        <v>0.71660000000000001</v>
      </c>
      <c r="M214" s="194"/>
      <c r="N214" s="194" t="s">
        <v>335</v>
      </c>
      <c r="O214" s="194"/>
      <c r="P214" s="194" t="s">
        <v>336</v>
      </c>
    </row>
    <row r="215" spans="1:18" ht="13.5" thickBot="1" x14ac:dyDescent="0.25">
      <c r="A215" s="194">
        <v>95</v>
      </c>
      <c r="B215" s="194" t="s">
        <v>337</v>
      </c>
      <c r="C215" s="194">
        <v>743</v>
      </c>
      <c r="D215" s="194">
        <v>549</v>
      </c>
      <c r="E215" s="194">
        <v>619</v>
      </c>
      <c r="F215" s="194">
        <v>716</v>
      </c>
      <c r="G215" s="194">
        <v>886</v>
      </c>
      <c r="H215" s="194">
        <v>-102</v>
      </c>
      <c r="I215" s="194"/>
      <c r="J215" s="194"/>
      <c r="K215" s="194">
        <v>3.5129999999999999</v>
      </c>
      <c r="L215" s="195">
        <v>0.7026</v>
      </c>
      <c r="M215" s="194"/>
      <c r="N215" s="194" t="s">
        <v>338</v>
      </c>
      <c r="O215" s="194"/>
      <c r="P215" s="194" t="s">
        <v>233</v>
      </c>
    </row>
    <row r="216" spans="1:18" ht="13.5" thickBot="1" x14ac:dyDescent="0.25">
      <c r="A216" s="194">
        <v>96</v>
      </c>
      <c r="B216" s="194" t="s">
        <v>339</v>
      </c>
      <c r="C216" s="194">
        <v>683</v>
      </c>
      <c r="D216" s="194">
        <v>-411</v>
      </c>
      <c r="E216" s="194">
        <v>805</v>
      </c>
      <c r="F216" s="194">
        <v>670</v>
      </c>
      <c r="G216" s="194">
        <v>834</v>
      </c>
      <c r="H216" s="194">
        <v>501</v>
      </c>
      <c r="I216" s="194"/>
      <c r="J216" s="194"/>
      <c r="K216" s="194">
        <v>3.4929999999999999</v>
      </c>
      <c r="L216" s="195">
        <v>0.6986</v>
      </c>
      <c r="M216" s="194"/>
      <c r="N216" s="194">
        <v>0</v>
      </c>
      <c r="O216" s="194"/>
      <c r="P216" s="194" t="s">
        <v>278</v>
      </c>
    </row>
    <row r="217" spans="1:18" ht="26.25" thickBot="1" x14ac:dyDescent="0.25">
      <c r="A217" s="194">
        <v>97</v>
      </c>
      <c r="B217" s="194" t="s">
        <v>340</v>
      </c>
      <c r="C217" s="194">
        <v>864</v>
      </c>
      <c r="D217" s="194">
        <v>555</v>
      </c>
      <c r="E217" s="194">
        <v>724</v>
      </c>
      <c r="F217" s="194">
        <v>-420</v>
      </c>
      <c r="G217" s="194">
        <v>871</v>
      </c>
      <c r="H217" s="194">
        <v>473</v>
      </c>
      <c r="I217" s="194"/>
      <c r="J217" s="194"/>
      <c r="K217" s="194">
        <v>3.4870000000000001</v>
      </c>
      <c r="L217" s="195">
        <v>0.69740000000000002</v>
      </c>
      <c r="M217" s="194"/>
      <c r="N217" s="194" t="s">
        <v>341</v>
      </c>
      <c r="O217" s="194"/>
      <c r="P217" s="194" t="s">
        <v>259</v>
      </c>
    </row>
    <row r="218" spans="1:18" ht="13.5" thickBot="1" x14ac:dyDescent="0.25">
      <c r="A218" s="194">
        <v>98</v>
      </c>
      <c r="B218" s="194" t="s">
        <v>342</v>
      </c>
      <c r="C218" s="194">
        <v>637</v>
      </c>
      <c r="D218" s="194">
        <v>602</v>
      </c>
      <c r="E218" s="194">
        <v>846</v>
      </c>
      <c r="F218" s="194">
        <v>-530</v>
      </c>
      <c r="G218" s="194">
        <v>815</v>
      </c>
      <c r="H218" s="194">
        <v>575</v>
      </c>
      <c r="I218" s="194"/>
      <c r="J218" s="194"/>
      <c r="K218" s="194">
        <v>3.4750000000000001</v>
      </c>
      <c r="L218" s="196">
        <v>0.69499999999999995</v>
      </c>
      <c r="M218" s="194"/>
      <c r="N218" s="194" t="s">
        <v>343</v>
      </c>
      <c r="O218" s="194"/>
      <c r="P218" s="194" t="s">
        <v>199</v>
      </c>
      <c r="R218" s="197">
        <f>L218/L$148</f>
        <v>0.75363261765343736</v>
      </c>
    </row>
    <row r="219" spans="1:18" ht="13.5" thickBot="1" x14ac:dyDescent="0.25">
      <c r="A219" s="194">
        <v>99</v>
      </c>
      <c r="B219" s="194" t="s">
        <v>344</v>
      </c>
      <c r="C219" s="194">
        <v>907</v>
      </c>
      <c r="D219" s="194">
        <v>786</v>
      </c>
      <c r="E219" s="194">
        <v>656</v>
      </c>
      <c r="F219" s="194">
        <v>527</v>
      </c>
      <c r="G219" s="194">
        <v>548</v>
      </c>
      <c r="H219" s="194">
        <v>-419</v>
      </c>
      <c r="I219" s="194"/>
      <c r="J219" s="194"/>
      <c r="K219" s="194">
        <v>3.4239999999999999</v>
      </c>
      <c r="L219" s="195">
        <v>0.68479999999999996</v>
      </c>
      <c r="M219" s="194"/>
      <c r="N219" s="194"/>
      <c r="O219" s="194"/>
      <c r="P219" s="194"/>
    </row>
    <row r="220" spans="1:18" ht="13.5" thickBot="1" x14ac:dyDescent="0.25">
      <c r="A220" s="194">
        <v>100</v>
      </c>
      <c r="B220" s="194" t="s">
        <v>345</v>
      </c>
      <c r="C220" s="194">
        <v>619</v>
      </c>
      <c r="D220" s="194">
        <v>549</v>
      </c>
      <c r="E220" s="194">
        <v>711</v>
      </c>
      <c r="F220" s="194">
        <v>-390</v>
      </c>
      <c r="G220" s="194">
        <v>722</v>
      </c>
      <c r="H220" s="194">
        <v>782</v>
      </c>
      <c r="I220" s="194"/>
      <c r="J220" s="194"/>
      <c r="K220" s="194">
        <v>3.383</v>
      </c>
      <c r="L220" s="195">
        <v>0.67659999999999998</v>
      </c>
      <c r="M220" s="194"/>
      <c r="N220" s="194" t="s">
        <v>346</v>
      </c>
      <c r="O220" s="194"/>
      <c r="P220" s="194" t="s">
        <v>188</v>
      </c>
    </row>
    <row r="221" spans="1:18" ht="13.5" thickBot="1" x14ac:dyDescent="0.25">
      <c r="A221" s="194">
        <v>101</v>
      </c>
      <c r="B221" s="194" t="s">
        <v>347</v>
      </c>
      <c r="C221" s="194">
        <v>589</v>
      </c>
      <c r="D221" s="194">
        <v>528</v>
      </c>
      <c r="E221" s="194">
        <v>718</v>
      </c>
      <c r="F221" s="194">
        <v>695</v>
      </c>
      <c r="G221" s="194">
        <v>811</v>
      </c>
      <c r="H221" s="194">
        <v>-429</v>
      </c>
      <c r="I221" s="194"/>
      <c r="J221" s="194"/>
      <c r="K221" s="194">
        <v>3.3410000000000002</v>
      </c>
      <c r="L221" s="195">
        <v>0.66820000000000002</v>
      </c>
      <c r="M221" s="194"/>
      <c r="N221" s="194" t="s">
        <v>348</v>
      </c>
      <c r="O221" s="194"/>
      <c r="P221" s="194" t="s">
        <v>266</v>
      </c>
    </row>
    <row r="222" spans="1:18" ht="13.5" thickBot="1" x14ac:dyDescent="0.25">
      <c r="A222" s="194">
        <v>102</v>
      </c>
      <c r="B222" s="194" t="s">
        <v>349</v>
      </c>
      <c r="C222" s="194">
        <v>864</v>
      </c>
      <c r="D222" s="194">
        <v>502</v>
      </c>
      <c r="E222" s="194">
        <v>536</v>
      </c>
      <c r="F222" s="194">
        <v>-422</v>
      </c>
      <c r="G222" s="194">
        <v>804</v>
      </c>
      <c r="H222" s="194">
        <v>616</v>
      </c>
      <c r="I222" s="194"/>
      <c r="J222" s="194"/>
      <c r="K222" s="194">
        <v>3.3220000000000001</v>
      </c>
      <c r="L222" s="195">
        <v>0.66439999999999999</v>
      </c>
      <c r="M222" s="194"/>
      <c r="N222" s="194" t="s">
        <v>350</v>
      </c>
      <c r="O222" s="194"/>
      <c r="P222" s="194" t="s">
        <v>233</v>
      </c>
    </row>
    <row r="223" spans="1:18" ht="13.5" thickBot="1" x14ac:dyDescent="0.25">
      <c r="A223" s="194">
        <v>103</v>
      </c>
      <c r="B223" s="194" t="s">
        <v>351</v>
      </c>
      <c r="C223" s="194">
        <v>-272</v>
      </c>
      <c r="D223" s="194">
        <v>745</v>
      </c>
      <c r="E223" s="194">
        <v>517</v>
      </c>
      <c r="F223" s="194">
        <v>562</v>
      </c>
      <c r="G223" s="194">
        <v>953</v>
      </c>
      <c r="H223" s="194">
        <v>501</v>
      </c>
      <c r="I223" s="194"/>
      <c r="J223" s="194"/>
      <c r="K223" s="194">
        <v>3.278</v>
      </c>
      <c r="L223" s="195">
        <v>0.65559999999999996</v>
      </c>
      <c r="M223" s="194"/>
      <c r="N223" s="194" t="s">
        <v>352</v>
      </c>
      <c r="O223" s="194"/>
      <c r="P223" s="194" t="s">
        <v>135</v>
      </c>
    </row>
    <row r="224" spans="1:18" ht="13.5" thickBot="1" x14ac:dyDescent="0.25">
      <c r="A224" s="194">
        <v>104</v>
      </c>
      <c r="B224" s="194" t="s">
        <v>353</v>
      </c>
      <c r="C224" s="194">
        <v>1000</v>
      </c>
      <c r="D224" s="194">
        <v>429</v>
      </c>
      <c r="E224" s="194">
        <v>593</v>
      </c>
      <c r="F224" s="194">
        <v>537</v>
      </c>
      <c r="G224" s="194">
        <v>716</v>
      </c>
      <c r="H224" s="194">
        <v>-365</v>
      </c>
      <c r="I224" s="194"/>
      <c r="J224" s="194"/>
      <c r="K224" s="194">
        <v>3.2749999999999999</v>
      </c>
      <c r="L224" s="195">
        <v>0.65500000000000003</v>
      </c>
      <c r="M224" s="194"/>
      <c r="N224" s="194" t="s">
        <v>354</v>
      </c>
      <c r="O224" s="194"/>
      <c r="P224" s="194" t="s">
        <v>336</v>
      </c>
    </row>
    <row r="225" spans="1:16" ht="13.5" thickBot="1" x14ac:dyDescent="0.25">
      <c r="A225" s="194">
        <v>105</v>
      </c>
      <c r="B225" s="194" t="s">
        <v>355</v>
      </c>
      <c r="C225" s="194">
        <v>1000</v>
      </c>
      <c r="D225" s="194">
        <v>613</v>
      </c>
      <c r="E225" s="194">
        <v>436</v>
      </c>
      <c r="F225" s="194">
        <v>424</v>
      </c>
      <c r="G225" s="194">
        <v>744</v>
      </c>
      <c r="H225" s="194">
        <v>0</v>
      </c>
      <c r="I225" s="194"/>
      <c r="J225" s="194"/>
      <c r="K225" s="194">
        <v>3.2170000000000001</v>
      </c>
      <c r="L225" s="195">
        <v>0.64339999999999997</v>
      </c>
      <c r="M225" s="194"/>
      <c r="N225" s="194" t="s">
        <v>356</v>
      </c>
      <c r="O225" s="194"/>
      <c r="P225" s="194" t="s">
        <v>140</v>
      </c>
    </row>
    <row r="226" spans="1:16" ht="39" thickBot="1" x14ac:dyDescent="0.25">
      <c r="A226" s="194">
        <v>106</v>
      </c>
      <c r="B226" s="194" t="s">
        <v>357</v>
      </c>
      <c r="C226" s="194">
        <v>-322</v>
      </c>
      <c r="D226" s="194">
        <v>659</v>
      </c>
      <c r="E226" s="194">
        <v>439</v>
      </c>
      <c r="F226" s="194">
        <v>572</v>
      </c>
      <c r="G226" s="194">
        <v>867</v>
      </c>
      <c r="H226" s="194">
        <v>565</v>
      </c>
      <c r="I226" s="194"/>
      <c r="J226" s="194"/>
      <c r="K226" s="194">
        <v>3.1019999999999999</v>
      </c>
      <c r="L226" s="195">
        <v>0.62039999999999995</v>
      </c>
      <c r="M226" s="194"/>
      <c r="N226" s="194" t="s">
        <v>358</v>
      </c>
      <c r="O226" s="194"/>
      <c r="P226" s="194" t="s">
        <v>154</v>
      </c>
    </row>
    <row r="227" spans="1:16" ht="26.25" thickBot="1" x14ac:dyDescent="0.25">
      <c r="A227" s="194">
        <v>107</v>
      </c>
      <c r="B227" s="194" t="s">
        <v>359</v>
      </c>
      <c r="C227" s="194">
        <v>1000</v>
      </c>
      <c r="D227" s="194">
        <v>1000</v>
      </c>
      <c r="E227" s="194">
        <v>991</v>
      </c>
      <c r="F227" s="194">
        <v>0</v>
      </c>
      <c r="G227" s="194"/>
      <c r="H227" s="194"/>
      <c r="I227" s="194"/>
      <c r="J227" s="194"/>
      <c r="K227" s="194">
        <v>2.9910000000000001</v>
      </c>
      <c r="L227" s="195">
        <v>0.59819999999999995</v>
      </c>
      <c r="M227" s="194"/>
      <c r="N227" s="194" t="s">
        <v>360</v>
      </c>
      <c r="O227" s="194"/>
      <c r="P227" s="194" t="s">
        <v>157</v>
      </c>
    </row>
    <row r="228" spans="1:16" ht="13.5" thickBot="1" x14ac:dyDescent="0.25">
      <c r="A228" s="194">
        <v>108</v>
      </c>
      <c r="B228" s="194" t="s">
        <v>361</v>
      </c>
      <c r="C228" s="194">
        <v>433</v>
      </c>
      <c r="D228" s="194">
        <v>576</v>
      </c>
      <c r="E228" s="194">
        <v>645</v>
      </c>
      <c r="F228" s="194">
        <v>541</v>
      </c>
      <c r="G228" s="194">
        <v>769</v>
      </c>
      <c r="H228" s="194">
        <v>-367</v>
      </c>
      <c r="I228" s="194"/>
      <c r="J228" s="194"/>
      <c r="K228" s="194">
        <v>2.964</v>
      </c>
      <c r="L228" s="195">
        <v>0.59279999999999999</v>
      </c>
      <c r="M228" s="194"/>
      <c r="N228" s="194" t="s">
        <v>362</v>
      </c>
      <c r="O228" s="194"/>
      <c r="P228" s="194" t="s">
        <v>140</v>
      </c>
    </row>
    <row r="229" spans="1:16" ht="13.5" thickBot="1" x14ac:dyDescent="0.25">
      <c r="A229" s="194">
        <v>109</v>
      </c>
      <c r="B229" s="194" t="s">
        <v>363</v>
      </c>
      <c r="C229" s="194">
        <v>658</v>
      </c>
      <c r="D229" s="194">
        <v>567</v>
      </c>
      <c r="E229" s="194">
        <v>210</v>
      </c>
      <c r="F229" s="194">
        <v>0</v>
      </c>
      <c r="G229" s="194">
        <v>853</v>
      </c>
      <c r="H229" s="194">
        <v>668</v>
      </c>
      <c r="I229" s="194"/>
      <c r="J229" s="194"/>
      <c r="K229" s="194">
        <v>2.956</v>
      </c>
      <c r="L229" s="195">
        <v>0.59119999999999995</v>
      </c>
      <c r="M229" s="194"/>
      <c r="N229" s="194" t="s">
        <v>364</v>
      </c>
      <c r="O229" s="194"/>
      <c r="P229" s="194" t="s">
        <v>202</v>
      </c>
    </row>
    <row r="230" spans="1:16" ht="26.25" thickBot="1" x14ac:dyDescent="0.25">
      <c r="A230" s="194">
        <v>110</v>
      </c>
      <c r="B230" s="194" t="s">
        <v>365</v>
      </c>
      <c r="C230" s="194">
        <v>503</v>
      </c>
      <c r="D230" s="194">
        <v>381</v>
      </c>
      <c r="E230" s="194">
        <v>593</v>
      </c>
      <c r="F230" s="194">
        <v>568</v>
      </c>
      <c r="G230" s="194">
        <v>828</v>
      </c>
      <c r="H230" s="194">
        <v>-315</v>
      </c>
      <c r="I230" s="194"/>
      <c r="J230" s="194"/>
      <c r="K230" s="194">
        <v>2.8730000000000002</v>
      </c>
      <c r="L230" s="195">
        <v>0.5746</v>
      </c>
      <c r="M230" s="194"/>
      <c r="N230" s="194" t="s">
        <v>366</v>
      </c>
      <c r="O230" s="194"/>
      <c r="P230" s="194" t="s">
        <v>157</v>
      </c>
    </row>
    <row r="231" spans="1:16" ht="26.25" thickBot="1" x14ac:dyDescent="0.25">
      <c r="A231" s="194">
        <v>111</v>
      </c>
      <c r="B231" s="194" t="s">
        <v>367</v>
      </c>
      <c r="C231" s="194">
        <v>387</v>
      </c>
      <c r="D231" s="194">
        <v>0</v>
      </c>
      <c r="E231" s="194">
        <v>475</v>
      </c>
      <c r="F231" s="194">
        <v>636</v>
      </c>
      <c r="G231" s="194">
        <v>466</v>
      </c>
      <c r="H231" s="194">
        <v>468</v>
      </c>
      <c r="I231" s="194"/>
      <c r="J231" s="194"/>
      <c r="K231" s="194">
        <v>2.4319999999999999</v>
      </c>
      <c r="L231" s="195">
        <v>0.4864</v>
      </c>
      <c r="M231" s="194"/>
      <c r="N231" s="194" t="s">
        <v>368</v>
      </c>
      <c r="O231" s="194"/>
      <c r="P231" s="194" t="s">
        <v>336</v>
      </c>
    </row>
    <row r="232" spans="1:16" ht="26.25" thickBot="1" x14ac:dyDescent="0.25">
      <c r="A232" s="194">
        <v>112</v>
      </c>
      <c r="B232" s="194" t="s">
        <v>369</v>
      </c>
      <c r="C232" s="194">
        <v>-269</v>
      </c>
      <c r="D232" s="194">
        <v>508</v>
      </c>
      <c r="E232" s="194">
        <v>432</v>
      </c>
      <c r="F232" s="194">
        <v>335</v>
      </c>
      <c r="G232" s="194">
        <v>775</v>
      </c>
      <c r="H232" s="194">
        <v>308</v>
      </c>
      <c r="I232" s="194"/>
      <c r="J232" s="194"/>
      <c r="K232" s="194">
        <v>2.3580000000000001</v>
      </c>
      <c r="L232" s="195">
        <v>0.47160000000000002</v>
      </c>
      <c r="M232" s="194"/>
      <c r="N232" s="194" t="s">
        <v>370</v>
      </c>
      <c r="O232" s="194"/>
      <c r="P232" s="194" t="s">
        <v>197</v>
      </c>
    </row>
    <row r="233" spans="1:16" ht="13.5" thickBot="1" x14ac:dyDescent="0.25">
      <c r="A233" s="194">
        <v>113</v>
      </c>
      <c r="B233" s="194" t="s">
        <v>371</v>
      </c>
      <c r="C233" s="194">
        <v>348</v>
      </c>
      <c r="D233" s="194">
        <v>0</v>
      </c>
      <c r="E233" s="194">
        <v>355</v>
      </c>
      <c r="F233" s="194">
        <v>342</v>
      </c>
      <c r="G233" s="194">
        <v>473</v>
      </c>
      <c r="H233" s="194">
        <v>426</v>
      </c>
      <c r="I233" s="194"/>
      <c r="J233" s="194" t="s">
        <v>372</v>
      </c>
      <c r="K233" s="194">
        <v>1.8440000000000001</v>
      </c>
      <c r="L233" s="195">
        <v>0.36880000000000002</v>
      </c>
      <c r="M233" s="194"/>
      <c r="N233" s="194" t="s">
        <v>373</v>
      </c>
      <c r="O233" s="194"/>
      <c r="P233" s="194" t="s">
        <v>336</v>
      </c>
    </row>
    <row r="234" spans="1:16" ht="13.5" thickBot="1" x14ac:dyDescent="0.25">
      <c r="A234" s="194">
        <v>114</v>
      </c>
      <c r="B234" s="194" t="s">
        <v>374</v>
      </c>
      <c r="C234" s="194">
        <v>844</v>
      </c>
      <c r="D234" s="194">
        <v>0</v>
      </c>
      <c r="E234" s="194"/>
      <c r="F234" s="194"/>
      <c r="G234" s="194">
        <v>831</v>
      </c>
      <c r="H234" s="194"/>
      <c r="I234" s="194"/>
      <c r="J234" s="194"/>
      <c r="K234" s="194">
        <v>1.675</v>
      </c>
      <c r="L234" s="195">
        <v>0.33500000000000002</v>
      </c>
      <c r="M234" s="194"/>
      <c r="N234" s="194" t="s">
        <v>375</v>
      </c>
      <c r="O234" s="194"/>
      <c r="P234" s="194" t="s">
        <v>135</v>
      </c>
    </row>
    <row r="235" spans="1:16" ht="13.5" thickBot="1" x14ac:dyDescent="0.25">
      <c r="A235" s="194">
        <v>115</v>
      </c>
      <c r="B235" s="194" t="s">
        <v>376</v>
      </c>
      <c r="C235" s="194">
        <v>909</v>
      </c>
      <c r="D235" s="194">
        <v>234</v>
      </c>
      <c r="E235" s="194">
        <v>0</v>
      </c>
      <c r="F235" s="194"/>
      <c r="G235" s="194"/>
      <c r="H235" s="194"/>
      <c r="I235" s="194"/>
      <c r="J235" s="194" t="s">
        <v>377</v>
      </c>
      <c r="K235" s="194">
        <v>1.0429999999999999</v>
      </c>
      <c r="L235" s="195">
        <v>0.20860000000000001</v>
      </c>
      <c r="M235" s="194"/>
      <c r="N235" s="194" t="s">
        <v>378</v>
      </c>
      <c r="O235" s="194"/>
      <c r="P235" s="194" t="s">
        <v>278</v>
      </c>
    </row>
    <row r="236" spans="1:16" ht="13.5" thickBot="1" x14ac:dyDescent="0.25">
      <c r="A236" s="194">
        <v>116</v>
      </c>
      <c r="B236" s="194" t="s">
        <v>379</v>
      </c>
      <c r="C236" s="194">
        <v>0</v>
      </c>
      <c r="D236" s="194">
        <v>249</v>
      </c>
      <c r="E236" s="194"/>
      <c r="F236" s="194"/>
      <c r="G236" s="194"/>
      <c r="H236" s="194"/>
      <c r="I236" s="194"/>
      <c r="J236" s="194"/>
      <c r="K236" s="194">
        <v>249</v>
      </c>
      <c r="L236" s="195">
        <v>4.9799999999999997E-2</v>
      </c>
      <c r="M236" s="194"/>
      <c r="N236" s="194" t="s">
        <v>380</v>
      </c>
      <c r="O236" s="194"/>
      <c r="P236" s="194" t="s">
        <v>151</v>
      </c>
    </row>
  </sheetData>
  <sortState ref="A62:AD82">
    <sortCondition ref="J62"/>
  </sortState>
  <phoneticPr fontId="0" type="noConversion"/>
  <conditionalFormatting sqref="I35:I55">
    <cfRule type="cellIs" dxfId="4" priority="1" operator="greaterThan">
      <formula>0.8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I7:K7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AD80"/>
  <sheetViews>
    <sheetView workbookViewId="0">
      <pane xSplit="2" topLeftCell="M1" activePane="topRight" state="frozen"/>
      <selection pane="topRight" activeCell="AA19" sqref="AA19"/>
    </sheetView>
  </sheetViews>
  <sheetFormatPr defaultRowHeight="12.75" x14ac:dyDescent="0.2"/>
  <cols>
    <col min="2" max="2" width="23.140625" customWidth="1"/>
    <col min="3" max="3" width="3.85546875" customWidth="1"/>
    <col min="4" max="5" width="12.28515625" customWidth="1"/>
    <col min="6" max="6" width="11.5703125" customWidth="1"/>
    <col min="7" max="7" width="11.28515625" customWidth="1"/>
    <col min="8" max="8" width="4" customWidth="1"/>
    <col min="9" max="9" width="9.7109375" customWidth="1"/>
    <col min="10" max="10" width="11.85546875" bestFit="1" customWidth="1"/>
    <col min="11" max="12" width="11.85546875" customWidth="1"/>
    <col min="13" max="13" width="11.5703125" customWidth="1"/>
    <col min="14" max="14" width="9.85546875" customWidth="1"/>
    <col min="16" max="16" width="10.140625" customWidth="1"/>
    <col min="17" max="17" width="11.42578125" style="133" customWidth="1"/>
    <col min="18" max="18" width="9.140625" style="125"/>
    <col min="19" max="19" width="9.140625" style="26"/>
    <col min="22" max="22" width="10.42578125" customWidth="1"/>
    <col min="23" max="23" width="7" style="52" customWidth="1"/>
  </cols>
  <sheetData>
    <row r="2" spans="1:24" x14ac:dyDescent="0.2">
      <c r="B2" s="1"/>
      <c r="C2" s="1"/>
      <c r="D2" s="1" t="s">
        <v>385</v>
      </c>
    </row>
    <row r="3" spans="1:24" x14ac:dyDescent="0.2">
      <c r="B3" s="1"/>
      <c r="C3" s="1"/>
      <c r="D3" s="1" t="s">
        <v>66</v>
      </c>
    </row>
    <row r="4" spans="1:24" ht="13.5" thickBot="1" x14ac:dyDescent="0.25"/>
    <row r="5" spans="1:24" x14ac:dyDescent="0.2">
      <c r="B5" s="6" t="s">
        <v>1</v>
      </c>
      <c r="C5" s="8" t="s">
        <v>85</v>
      </c>
      <c r="D5" s="6" t="s">
        <v>38</v>
      </c>
      <c r="E5" s="7"/>
      <c r="F5" s="7"/>
      <c r="G5" s="7"/>
      <c r="H5" s="57"/>
      <c r="I5" s="60" t="s">
        <v>449</v>
      </c>
      <c r="J5" s="61"/>
      <c r="K5" s="61"/>
      <c r="L5" s="61"/>
      <c r="M5" s="62"/>
      <c r="N5" s="80" t="s">
        <v>42</v>
      </c>
      <c r="O5" s="70"/>
      <c r="P5" s="200"/>
      <c r="Q5" s="202" t="s">
        <v>42</v>
      </c>
      <c r="R5" s="134"/>
      <c r="S5" s="126"/>
      <c r="T5" s="317" t="s">
        <v>419</v>
      </c>
      <c r="U5" s="318"/>
    </row>
    <row r="6" spans="1:24" x14ac:dyDescent="0.2">
      <c r="B6" s="9"/>
      <c r="C6" s="10"/>
      <c r="D6" s="9" t="s">
        <v>67</v>
      </c>
      <c r="E6" s="2" t="s">
        <v>68</v>
      </c>
      <c r="F6" s="3" t="s">
        <v>10</v>
      </c>
      <c r="G6" s="3" t="s">
        <v>21</v>
      </c>
      <c r="H6" s="59" t="s">
        <v>37</v>
      </c>
      <c r="I6" s="165" t="s">
        <v>89</v>
      </c>
      <c r="J6" s="68" t="s">
        <v>88</v>
      </c>
      <c r="K6" s="166" t="s">
        <v>77</v>
      </c>
      <c r="L6" s="68" t="s">
        <v>33</v>
      </c>
      <c r="M6" s="63" t="s">
        <v>83</v>
      </c>
      <c r="N6" s="82" t="s">
        <v>38</v>
      </c>
      <c r="O6" s="72"/>
      <c r="P6" s="201"/>
      <c r="Q6" s="203" t="s">
        <v>41</v>
      </c>
      <c r="R6" s="135" t="s">
        <v>14</v>
      </c>
      <c r="S6" s="127" t="s">
        <v>15</v>
      </c>
      <c r="T6" s="319" t="s">
        <v>14</v>
      </c>
      <c r="U6" s="320" t="s">
        <v>15</v>
      </c>
    </row>
    <row r="7" spans="1:24" ht="13.5" thickBot="1" x14ac:dyDescent="0.25">
      <c r="B7" s="22"/>
      <c r="C7" s="149"/>
      <c r="D7" s="11" t="s">
        <v>69</v>
      </c>
      <c r="E7" s="12" t="s">
        <v>70</v>
      </c>
      <c r="F7" s="168" t="s">
        <v>75</v>
      </c>
      <c r="G7" s="12" t="s">
        <v>90</v>
      </c>
      <c r="H7" s="97" t="s">
        <v>37</v>
      </c>
      <c r="I7" s="11" t="s">
        <v>86</v>
      </c>
      <c r="J7" s="65" t="s">
        <v>87</v>
      </c>
      <c r="K7" s="65" t="s">
        <v>78</v>
      </c>
      <c r="L7" s="65" t="s">
        <v>76</v>
      </c>
      <c r="M7" s="66" t="s">
        <v>84</v>
      </c>
      <c r="N7" s="251">
        <v>1</v>
      </c>
      <c r="O7" s="252">
        <v>2</v>
      </c>
      <c r="P7" s="253"/>
      <c r="Q7" s="254">
        <v>1</v>
      </c>
      <c r="R7" s="136"/>
      <c r="S7" s="128"/>
      <c r="T7" s="321"/>
      <c r="U7" s="322"/>
    </row>
    <row r="8" spans="1:24" x14ac:dyDescent="0.2">
      <c r="A8" s="1"/>
      <c r="B8" s="6" t="s">
        <v>12</v>
      </c>
      <c r="C8" s="8"/>
      <c r="D8" s="27">
        <v>1</v>
      </c>
      <c r="E8" s="36">
        <v>0</v>
      </c>
      <c r="F8" s="36">
        <v>1</v>
      </c>
      <c r="G8" s="36">
        <v>1</v>
      </c>
      <c r="H8" s="167"/>
      <c r="I8" s="27">
        <v>0.84460000000000002</v>
      </c>
      <c r="J8" s="27">
        <v>0.8337</v>
      </c>
      <c r="K8" s="27">
        <v>0.88859999999999995</v>
      </c>
      <c r="L8" s="27">
        <v>0.84899999999999998</v>
      </c>
      <c r="M8" s="36">
        <f>7903/7994</f>
        <v>0.98861646234676004</v>
      </c>
      <c r="N8" s="209">
        <f>IF(N$7=0,0,SUM(LARGE(D8:H8,{1})))</f>
        <v>1</v>
      </c>
      <c r="O8" s="210">
        <f>IF(O$7=0,0,SUM(LARGE(D8:H8,{2})))</f>
        <v>1</v>
      </c>
      <c r="P8" s="211">
        <f>IF(P$7=0,0,SUM(LARGE(D8:H8,{3})))</f>
        <v>0</v>
      </c>
      <c r="Q8" s="212">
        <f t="shared" ref="Q8:Q20" si="0">IF(Q$7=0,0,MAX(I8:M8))</f>
        <v>0.98861646234676004</v>
      </c>
      <c r="R8" s="213">
        <f t="shared" ref="R8:R20" si="1">SUM(N8:Q8)</f>
        <v>2.9886164623467599</v>
      </c>
      <c r="S8" s="214">
        <f t="shared" ref="S8:S20" si="2">RANK(R8,$R$8:$R$28)</f>
        <v>1</v>
      </c>
      <c r="T8" s="323">
        <f t="shared" ref="T8:T28" si="3">SUM(N8:P8)</f>
        <v>2</v>
      </c>
      <c r="U8" s="324">
        <f t="shared" ref="U8:U28" si="4">RANK(T8,$T$8:$T$31)</f>
        <v>1</v>
      </c>
      <c r="W8" s="52">
        <f>R8/3</f>
        <v>0.99620548744892001</v>
      </c>
      <c r="X8" s="37">
        <f>T8/2</f>
        <v>1</v>
      </c>
    </row>
    <row r="9" spans="1:24" x14ac:dyDescent="0.2">
      <c r="A9" s="1"/>
      <c r="B9" s="9" t="s">
        <v>71</v>
      </c>
      <c r="C9" s="10"/>
      <c r="D9" s="33">
        <v>0.93559999999999999</v>
      </c>
      <c r="E9" s="29">
        <v>0</v>
      </c>
      <c r="F9" s="29">
        <v>0.97789999999999999</v>
      </c>
      <c r="G9" s="29">
        <v>0.95769354665521311</v>
      </c>
      <c r="H9" s="38"/>
      <c r="I9" s="33"/>
      <c r="J9" s="33">
        <v>0.87229999999999996</v>
      </c>
      <c r="K9" s="33">
        <v>0.95220000000000005</v>
      </c>
      <c r="L9" s="33">
        <v>0.69779999999999998</v>
      </c>
      <c r="M9" s="29"/>
      <c r="N9" s="209">
        <f>IF(N$7=0,0,SUM(LARGE(D9:H9,{1})))</f>
        <v>0.97789999999999999</v>
      </c>
      <c r="O9" s="210">
        <f>IF(O$7=0,0,SUM(LARGE(D9:H9,{2})))</f>
        <v>0.95769354665521311</v>
      </c>
      <c r="P9" s="211">
        <f>IF(P$7=0,0,SUM(LARGE(D9:H9,{3})))</f>
        <v>0</v>
      </c>
      <c r="Q9" s="212">
        <f t="shared" si="0"/>
        <v>0.95220000000000005</v>
      </c>
      <c r="R9" s="218">
        <f t="shared" si="1"/>
        <v>2.8877935466552129</v>
      </c>
      <c r="S9" s="219">
        <f t="shared" si="2"/>
        <v>2</v>
      </c>
      <c r="T9" s="325">
        <f>SUM(N9:P9)</f>
        <v>1.935593546655213</v>
      </c>
      <c r="U9" s="326">
        <f t="shared" si="4"/>
        <v>2</v>
      </c>
      <c r="W9" s="52">
        <f t="shared" ref="W9:W20" si="5">R9/3</f>
        <v>0.96259784888507094</v>
      </c>
      <c r="X9" s="37">
        <f t="shared" ref="X9:X28" si="6">T9/2</f>
        <v>0.9677967733276065</v>
      </c>
    </row>
    <row r="10" spans="1:24" x14ac:dyDescent="0.2">
      <c r="A10" s="1"/>
      <c r="B10" s="9" t="s">
        <v>3</v>
      </c>
      <c r="C10" s="10"/>
      <c r="D10" s="33">
        <v>0.84350000000000003</v>
      </c>
      <c r="E10" s="29">
        <v>0</v>
      </c>
      <c r="F10" s="29">
        <v>0.92330000000000001</v>
      </c>
      <c r="G10" s="29">
        <v>0.83335122946418982</v>
      </c>
      <c r="H10" s="38"/>
      <c r="I10" s="33"/>
      <c r="J10" s="33">
        <v>0.64890000000000003</v>
      </c>
      <c r="K10" s="33"/>
      <c r="L10" s="33">
        <v>0.66139999999999999</v>
      </c>
      <c r="M10" s="29"/>
      <c r="N10" s="209">
        <f>IF(N$7=0,0,SUM(LARGE(D10:H10,{1})))</f>
        <v>0.92330000000000001</v>
      </c>
      <c r="O10" s="210">
        <f>IF(O$7=0,0,SUM(LARGE(D10:H10,{2})))</f>
        <v>0.84350000000000003</v>
      </c>
      <c r="P10" s="211">
        <f>IF(P$7=0,0,SUM(LARGE(D10:H10,{3})))</f>
        <v>0</v>
      </c>
      <c r="Q10" s="212">
        <f t="shared" si="0"/>
        <v>0.66139999999999999</v>
      </c>
      <c r="R10" s="218">
        <f t="shared" si="1"/>
        <v>2.4281999999999999</v>
      </c>
      <c r="S10" s="219">
        <f t="shared" si="2"/>
        <v>3</v>
      </c>
      <c r="T10" s="325">
        <f t="shared" si="3"/>
        <v>1.7667999999999999</v>
      </c>
      <c r="U10" s="326">
        <f t="shared" si="4"/>
        <v>3</v>
      </c>
      <c r="W10" s="52">
        <f t="shared" si="5"/>
        <v>0.80940000000000001</v>
      </c>
      <c r="X10" s="37">
        <f t="shared" si="6"/>
        <v>0.88339999999999996</v>
      </c>
    </row>
    <row r="11" spans="1:24" x14ac:dyDescent="0.2">
      <c r="A11" s="1"/>
      <c r="B11" s="9" t="s">
        <v>6</v>
      </c>
      <c r="C11" s="10"/>
      <c r="D11" s="33">
        <v>0.95</v>
      </c>
      <c r="E11" s="29">
        <v>0</v>
      </c>
      <c r="F11" s="29">
        <v>0</v>
      </c>
      <c r="G11" s="29">
        <v>0.7675292601739504</v>
      </c>
      <c r="H11" s="38"/>
      <c r="I11" s="33"/>
      <c r="J11" s="33"/>
      <c r="K11" s="33"/>
      <c r="L11" s="33"/>
      <c r="M11" s="29"/>
      <c r="N11" s="209">
        <f>IF(N$7=0,0,SUM(LARGE(D11:H11,{1})))</f>
        <v>0.95</v>
      </c>
      <c r="O11" s="210">
        <f>IF(O$7=0,0,SUM(LARGE(D11:H11,{2})))</f>
        <v>0.7675292601739504</v>
      </c>
      <c r="P11" s="211">
        <f>IF(P$7=0,0,SUM(LARGE(D11:H11,{3})))</f>
        <v>0</v>
      </c>
      <c r="Q11" s="212">
        <f t="shared" si="0"/>
        <v>0</v>
      </c>
      <c r="R11" s="218">
        <f t="shared" si="1"/>
        <v>1.7175292601739502</v>
      </c>
      <c r="S11" s="219">
        <f t="shared" si="2"/>
        <v>4</v>
      </c>
      <c r="T11" s="325">
        <f t="shared" si="3"/>
        <v>1.7175292601739502</v>
      </c>
      <c r="U11" s="326">
        <f t="shared" si="4"/>
        <v>4</v>
      </c>
      <c r="W11" s="52">
        <f t="shared" si="5"/>
        <v>0.57250975339131671</v>
      </c>
      <c r="X11" s="37">
        <f t="shared" si="6"/>
        <v>0.85876463008697512</v>
      </c>
    </row>
    <row r="12" spans="1:24" x14ac:dyDescent="0.2">
      <c r="B12" s="9" t="s">
        <v>4</v>
      </c>
      <c r="C12" s="10"/>
      <c r="D12" s="33">
        <v>0.86939999999999995</v>
      </c>
      <c r="E12" s="29">
        <v>0</v>
      </c>
      <c r="F12" s="29">
        <v>0.83230000000000004</v>
      </c>
      <c r="G12" s="29">
        <v>0.83818318479544718</v>
      </c>
      <c r="H12" s="38"/>
      <c r="I12" s="33"/>
      <c r="J12" s="33"/>
      <c r="K12" s="33"/>
      <c r="L12" s="33"/>
      <c r="M12" s="29"/>
      <c r="N12" s="209">
        <f>IF(N$7=0,0,SUM(LARGE(D12:H12,{1})))</f>
        <v>0.86939999999999995</v>
      </c>
      <c r="O12" s="210">
        <f>IF(O$7=0,0,SUM(LARGE(D12:H12,{2})))</f>
        <v>0.83818318479544718</v>
      </c>
      <c r="P12" s="211">
        <f>IF(P$7=0,0,SUM(LARGE(D12:H12,{3})))</f>
        <v>0</v>
      </c>
      <c r="Q12" s="212">
        <f t="shared" si="0"/>
        <v>0</v>
      </c>
      <c r="R12" s="218">
        <f t="shared" si="1"/>
        <v>1.707583184795447</v>
      </c>
      <c r="S12" s="219">
        <f t="shared" si="2"/>
        <v>5</v>
      </c>
      <c r="T12" s="325">
        <f t="shared" si="3"/>
        <v>1.707583184795447</v>
      </c>
      <c r="U12" s="326">
        <f t="shared" si="4"/>
        <v>5</v>
      </c>
      <c r="W12" s="52">
        <f t="shared" si="5"/>
        <v>0.56919439493181567</v>
      </c>
      <c r="X12" s="37">
        <f t="shared" si="6"/>
        <v>0.85379159239772351</v>
      </c>
    </row>
    <row r="13" spans="1:24" x14ac:dyDescent="0.2">
      <c r="A13" s="1"/>
      <c r="B13" s="9" t="s">
        <v>79</v>
      </c>
      <c r="C13" s="10" t="s">
        <v>37</v>
      </c>
      <c r="D13" s="33">
        <v>0.83879999999999999</v>
      </c>
      <c r="E13" s="29">
        <v>0</v>
      </c>
      <c r="F13" s="29">
        <v>0.86339999999999995</v>
      </c>
      <c r="G13" s="29">
        <v>0</v>
      </c>
      <c r="H13" s="38"/>
      <c r="I13" s="33"/>
      <c r="J13" s="33"/>
      <c r="K13" s="33"/>
      <c r="L13" s="33"/>
      <c r="M13" s="29"/>
      <c r="N13" s="209">
        <f>IF(N$7=0,0,SUM(LARGE(D13:H13,{1})))</f>
        <v>0.86339999999999995</v>
      </c>
      <c r="O13" s="210">
        <f>IF(O$7=0,0,SUM(LARGE(D13:H13,{2})))</f>
        <v>0.83879999999999999</v>
      </c>
      <c r="P13" s="211">
        <f>IF(P$7=0,0,SUM(LARGE(D13:H13,{3})))</f>
        <v>0</v>
      </c>
      <c r="Q13" s="212">
        <f t="shared" si="0"/>
        <v>0</v>
      </c>
      <c r="R13" s="218">
        <f t="shared" si="1"/>
        <v>1.7021999999999999</v>
      </c>
      <c r="S13" s="219">
        <f t="shared" si="2"/>
        <v>6</v>
      </c>
      <c r="T13" s="325">
        <f t="shared" si="3"/>
        <v>1.7021999999999999</v>
      </c>
      <c r="U13" s="326">
        <f t="shared" si="4"/>
        <v>6</v>
      </c>
      <c r="W13" s="52">
        <f t="shared" si="5"/>
        <v>0.56740000000000002</v>
      </c>
      <c r="X13" s="37">
        <f t="shared" si="6"/>
        <v>0.85109999999999997</v>
      </c>
    </row>
    <row r="14" spans="1:24" x14ac:dyDescent="0.2">
      <c r="A14" s="1"/>
      <c r="B14" s="9" t="s">
        <v>17</v>
      </c>
      <c r="C14" s="10"/>
      <c r="D14" s="33">
        <v>0.87939999999999996</v>
      </c>
      <c r="E14" s="29">
        <v>0</v>
      </c>
      <c r="F14" s="29">
        <v>0</v>
      </c>
      <c r="G14" s="29">
        <v>0.82089552238805963</v>
      </c>
      <c r="H14" s="38"/>
      <c r="I14" s="33"/>
      <c r="J14" s="33"/>
      <c r="K14" s="33"/>
      <c r="L14" s="33"/>
      <c r="M14" s="29"/>
      <c r="N14" s="209">
        <f>IF(N$7=0,0,SUM(LARGE(D14:H14,{1})))</f>
        <v>0.87939999999999996</v>
      </c>
      <c r="O14" s="210">
        <f>IF(O$7=0,0,SUM(LARGE(D14:H14,{2})))</f>
        <v>0.82089552238805963</v>
      </c>
      <c r="P14" s="211">
        <f>IF(P$7=0,0,SUM(LARGE(D14:H14,{3})))</f>
        <v>0</v>
      </c>
      <c r="Q14" s="212">
        <f t="shared" si="0"/>
        <v>0</v>
      </c>
      <c r="R14" s="218">
        <f t="shared" si="1"/>
        <v>1.7002955223880596</v>
      </c>
      <c r="S14" s="219">
        <f t="shared" si="2"/>
        <v>7</v>
      </c>
      <c r="T14" s="325">
        <f t="shared" si="3"/>
        <v>1.7002955223880596</v>
      </c>
      <c r="U14" s="326">
        <f t="shared" si="4"/>
        <v>7</v>
      </c>
      <c r="W14" s="52">
        <f t="shared" si="5"/>
        <v>0.56676517412935323</v>
      </c>
      <c r="X14" s="37">
        <f t="shared" si="6"/>
        <v>0.85014776119402979</v>
      </c>
    </row>
    <row r="15" spans="1:24" x14ac:dyDescent="0.2">
      <c r="A15" s="1"/>
      <c r="B15" s="9" t="s">
        <v>72</v>
      </c>
      <c r="C15" s="10" t="s">
        <v>74</v>
      </c>
      <c r="D15" s="33">
        <v>0.78820000000000001</v>
      </c>
      <c r="E15" s="29">
        <v>0</v>
      </c>
      <c r="F15" s="32">
        <v>0</v>
      </c>
      <c r="G15" s="29">
        <v>0.60979276280468153</v>
      </c>
      <c r="H15" s="38"/>
      <c r="I15" s="33"/>
      <c r="J15" s="33"/>
      <c r="K15" s="33"/>
      <c r="L15" s="33"/>
      <c r="M15" s="29"/>
      <c r="N15" s="209">
        <f>IF(N$7=0,0,SUM(LARGE(D15:H15,{1})))</f>
        <v>0.78820000000000001</v>
      </c>
      <c r="O15" s="210">
        <f>IF(O$7=0,0,SUM(LARGE(D15:H15,{2})))</f>
        <v>0.60979276280468153</v>
      </c>
      <c r="P15" s="211">
        <f>IF(P$7=0,0,SUM(LARGE(D15:H15,{3})))</f>
        <v>0</v>
      </c>
      <c r="Q15" s="212">
        <f t="shared" si="0"/>
        <v>0</v>
      </c>
      <c r="R15" s="218">
        <f t="shared" si="1"/>
        <v>1.3979927628046815</v>
      </c>
      <c r="S15" s="219">
        <f t="shared" si="2"/>
        <v>8</v>
      </c>
      <c r="T15" s="325">
        <f t="shared" si="3"/>
        <v>1.3979927628046815</v>
      </c>
      <c r="U15" s="326">
        <f t="shared" si="4"/>
        <v>8</v>
      </c>
      <c r="W15" s="52">
        <f t="shared" si="5"/>
        <v>0.46599758760156051</v>
      </c>
      <c r="X15" s="37">
        <f t="shared" si="6"/>
        <v>0.69899638140234077</v>
      </c>
    </row>
    <row r="16" spans="1:24" x14ac:dyDescent="0.2">
      <c r="A16" s="1"/>
      <c r="B16" s="9" t="s">
        <v>80</v>
      </c>
      <c r="C16" s="10" t="s">
        <v>74</v>
      </c>
      <c r="D16" s="33">
        <v>0</v>
      </c>
      <c r="E16" s="29">
        <v>0</v>
      </c>
      <c r="F16" s="29">
        <v>0.62129999999999996</v>
      </c>
      <c r="G16" s="29">
        <v>0.69247288736175239</v>
      </c>
      <c r="H16" s="38"/>
      <c r="I16" s="33"/>
      <c r="J16" s="33"/>
      <c r="K16" s="33"/>
      <c r="L16" s="33"/>
      <c r="M16" s="29"/>
      <c r="N16" s="209">
        <f>IF(N$7=0,0,SUM(LARGE(D16:H16,{1})))</f>
        <v>0.69247288736175239</v>
      </c>
      <c r="O16" s="210">
        <f>IF(O$7=0,0,SUM(LARGE(D16:H16,{2})))</f>
        <v>0.62129999999999996</v>
      </c>
      <c r="P16" s="211">
        <f>IF(P$7=0,0,SUM(LARGE(D16:H16,{3})))</f>
        <v>0</v>
      </c>
      <c r="Q16" s="212">
        <f t="shared" si="0"/>
        <v>0</v>
      </c>
      <c r="R16" s="218">
        <f t="shared" si="1"/>
        <v>1.3137728873617522</v>
      </c>
      <c r="S16" s="219">
        <f t="shared" si="2"/>
        <v>9</v>
      </c>
      <c r="T16" s="325">
        <f t="shared" si="3"/>
        <v>1.3137728873617522</v>
      </c>
      <c r="U16" s="326">
        <f t="shared" si="4"/>
        <v>9</v>
      </c>
      <c r="W16" s="52">
        <f t="shared" si="5"/>
        <v>0.43792429578725073</v>
      </c>
      <c r="X16" s="37">
        <f t="shared" si="6"/>
        <v>0.65688644368087612</v>
      </c>
    </row>
    <row r="17" spans="1:30" x14ac:dyDescent="0.2">
      <c r="A17" s="1"/>
      <c r="B17" s="9" t="s">
        <v>11</v>
      </c>
      <c r="C17" s="10"/>
      <c r="D17" s="33">
        <v>0.89790000000000003</v>
      </c>
      <c r="E17" s="29">
        <v>0</v>
      </c>
      <c r="F17" s="29">
        <v>0</v>
      </c>
      <c r="G17" s="29">
        <v>0</v>
      </c>
      <c r="H17" s="38"/>
      <c r="I17" s="33"/>
      <c r="J17" s="33"/>
      <c r="K17" s="33"/>
      <c r="L17" s="33"/>
      <c r="M17" s="29"/>
      <c r="N17" s="209">
        <f>IF(N$7=0,0,SUM(LARGE(D17:H17,{1})))</f>
        <v>0.89790000000000003</v>
      </c>
      <c r="O17" s="210">
        <f>IF(O$7=0,0,SUM(LARGE(D17:H17,{2})))</f>
        <v>0</v>
      </c>
      <c r="P17" s="211">
        <f>IF(P$7=0,0,SUM(LARGE(D17:H17,{3})))</f>
        <v>0</v>
      </c>
      <c r="Q17" s="212">
        <f t="shared" si="0"/>
        <v>0</v>
      </c>
      <c r="R17" s="218">
        <f t="shared" si="1"/>
        <v>0.89790000000000003</v>
      </c>
      <c r="S17" s="219">
        <f t="shared" si="2"/>
        <v>10</v>
      </c>
      <c r="T17" s="325">
        <f t="shared" si="3"/>
        <v>0.89790000000000003</v>
      </c>
      <c r="U17" s="326">
        <f t="shared" si="4"/>
        <v>10</v>
      </c>
      <c r="W17" s="52">
        <f t="shared" si="5"/>
        <v>0.29930000000000001</v>
      </c>
      <c r="X17" s="37">
        <f t="shared" si="6"/>
        <v>0.44895000000000002</v>
      </c>
    </row>
    <row r="18" spans="1:30" x14ac:dyDescent="0.2">
      <c r="A18" s="1"/>
      <c r="B18" s="9" t="s">
        <v>73</v>
      </c>
      <c r="C18" s="10" t="s">
        <v>74</v>
      </c>
      <c r="D18" s="33">
        <v>0.72140000000000004</v>
      </c>
      <c r="E18" s="29">
        <v>0</v>
      </c>
      <c r="F18" s="29">
        <v>0</v>
      </c>
      <c r="G18" s="29">
        <v>0</v>
      </c>
      <c r="H18" s="38"/>
      <c r="I18" s="33"/>
      <c r="J18" s="29"/>
      <c r="K18" s="33"/>
      <c r="L18" s="29"/>
      <c r="M18" s="29"/>
      <c r="N18" s="209">
        <f>IF(N$7=0,0,SUM(LARGE(D18:H18,{1})))</f>
        <v>0.72140000000000004</v>
      </c>
      <c r="O18" s="210">
        <f>IF(O$7=0,0,SUM(LARGE(D18:H18,{2})))</f>
        <v>0</v>
      </c>
      <c r="P18" s="211">
        <f>IF(P$7=0,0,SUM(LARGE(D18:H18,{3})))</f>
        <v>0</v>
      </c>
      <c r="Q18" s="212">
        <f t="shared" si="0"/>
        <v>0</v>
      </c>
      <c r="R18" s="218">
        <f t="shared" si="1"/>
        <v>0.72140000000000004</v>
      </c>
      <c r="S18" s="219">
        <f t="shared" si="2"/>
        <v>11</v>
      </c>
      <c r="T18" s="325">
        <f t="shared" si="3"/>
        <v>0.72140000000000004</v>
      </c>
      <c r="U18" s="326">
        <f t="shared" si="4"/>
        <v>11</v>
      </c>
      <c r="W18" s="52">
        <f t="shared" si="5"/>
        <v>0.24046666666666669</v>
      </c>
      <c r="X18" s="37">
        <f t="shared" si="6"/>
        <v>0.36070000000000002</v>
      </c>
    </row>
    <row r="19" spans="1:30" x14ac:dyDescent="0.2">
      <c r="A19" s="1"/>
      <c r="B19" s="9" t="s">
        <v>81</v>
      </c>
      <c r="C19" s="10" t="s">
        <v>74</v>
      </c>
      <c r="D19" s="33">
        <v>0</v>
      </c>
      <c r="E19" s="29">
        <v>0</v>
      </c>
      <c r="F19" s="29">
        <v>0.54259999999999997</v>
      </c>
      <c r="G19" s="29">
        <v>0</v>
      </c>
      <c r="H19" s="38"/>
      <c r="I19" s="33"/>
      <c r="J19" s="29"/>
      <c r="K19" s="33"/>
      <c r="L19" s="29"/>
      <c r="M19" s="29"/>
      <c r="N19" s="209">
        <f>IF(N$7=0,0,SUM(LARGE(D19:H19,{1})))</f>
        <v>0.54259999999999997</v>
      </c>
      <c r="O19" s="210">
        <f>IF(O$7=0,0,SUM(LARGE(D19:H19,{2})))</f>
        <v>0</v>
      </c>
      <c r="P19" s="211">
        <f>IF(P$7=0,0,SUM(LARGE(D19:H19,{3})))</f>
        <v>0</v>
      </c>
      <c r="Q19" s="212">
        <f t="shared" si="0"/>
        <v>0</v>
      </c>
      <c r="R19" s="218">
        <f t="shared" si="1"/>
        <v>0.54259999999999997</v>
      </c>
      <c r="S19" s="219">
        <f t="shared" si="2"/>
        <v>12</v>
      </c>
      <c r="T19" s="325">
        <f t="shared" si="3"/>
        <v>0.54259999999999997</v>
      </c>
      <c r="U19" s="326">
        <f t="shared" si="4"/>
        <v>12</v>
      </c>
      <c r="W19" s="52">
        <f t="shared" si="5"/>
        <v>0.18086666666666665</v>
      </c>
      <c r="X19" s="37">
        <f t="shared" si="6"/>
        <v>0.27129999999999999</v>
      </c>
    </row>
    <row r="20" spans="1:30" x14ac:dyDescent="0.2">
      <c r="B20" s="9" t="s">
        <v>82</v>
      </c>
      <c r="C20" s="10" t="s">
        <v>74</v>
      </c>
      <c r="D20" s="33">
        <v>0</v>
      </c>
      <c r="E20" s="29">
        <v>0</v>
      </c>
      <c r="F20" s="29">
        <v>0.43959999999999999</v>
      </c>
      <c r="G20" s="29">
        <v>0</v>
      </c>
      <c r="H20" s="38"/>
      <c r="I20" s="33"/>
      <c r="J20" s="29"/>
      <c r="K20" s="33"/>
      <c r="L20" s="29"/>
      <c r="M20" s="29"/>
      <c r="N20" s="209">
        <f>IF(N$7=0,0,SUM(LARGE(D20:H20,{1})))</f>
        <v>0.43959999999999999</v>
      </c>
      <c r="O20" s="210">
        <f>IF(O$7=0,0,SUM(LARGE(D20:H20,{2})))</f>
        <v>0</v>
      </c>
      <c r="P20" s="211">
        <f>IF(P$7=0,0,SUM(LARGE(D20:H20,{3})))</f>
        <v>0</v>
      </c>
      <c r="Q20" s="212">
        <f t="shared" si="0"/>
        <v>0</v>
      </c>
      <c r="R20" s="218">
        <f t="shared" si="1"/>
        <v>0.43959999999999999</v>
      </c>
      <c r="S20" s="219">
        <f t="shared" si="2"/>
        <v>13</v>
      </c>
      <c r="T20" s="325">
        <f t="shared" si="3"/>
        <v>0.43959999999999999</v>
      </c>
      <c r="U20" s="326">
        <f t="shared" si="4"/>
        <v>13</v>
      </c>
      <c r="W20" s="52">
        <f t="shared" si="5"/>
        <v>0.14653333333333332</v>
      </c>
      <c r="X20" s="37">
        <f t="shared" si="6"/>
        <v>0.2198</v>
      </c>
    </row>
    <row r="21" spans="1:30" x14ac:dyDescent="0.2">
      <c r="A21" s="1"/>
      <c r="B21" s="9"/>
      <c r="C21" s="10"/>
      <c r="D21" s="33"/>
      <c r="E21" s="29"/>
      <c r="F21" s="29"/>
      <c r="G21" s="29"/>
      <c r="H21" s="38"/>
      <c r="I21" s="33"/>
      <c r="J21" s="29"/>
      <c r="K21" s="29"/>
      <c r="L21" s="29"/>
      <c r="M21" s="29"/>
      <c r="N21" s="209"/>
      <c r="O21" s="210"/>
      <c r="P21" s="211"/>
      <c r="Q21" s="212"/>
      <c r="R21" s="218"/>
      <c r="S21" s="219"/>
      <c r="T21" s="325">
        <f t="shared" si="3"/>
        <v>0</v>
      </c>
      <c r="U21" s="326">
        <f t="shared" si="4"/>
        <v>14</v>
      </c>
      <c r="X21" s="37">
        <f t="shared" si="6"/>
        <v>0</v>
      </c>
    </row>
    <row r="22" spans="1:30" x14ac:dyDescent="0.2">
      <c r="B22" s="9"/>
      <c r="C22" s="10"/>
      <c r="D22" s="39"/>
      <c r="E22" s="29"/>
      <c r="F22" s="29"/>
      <c r="G22" s="29"/>
      <c r="H22" s="38"/>
      <c r="I22" s="48"/>
      <c r="J22" s="49"/>
      <c r="K22" s="49"/>
      <c r="L22" s="49"/>
      <c r="M22" s="49"/>
      <c r="N22" s="209"/>
      <c r="O22" s="210"/>
      <c r="P22" s="211"/>
      <c r="Q22" s="212"/>
      <c r="R22" s="218"/>
      <c r="S22" s="219"/>
      <c r="T22" s="325">
        <f t="shared" si="3"/>
        <v>0</v>
      </c>
      <c r="U22" s="326">
        <f t="shared" si="4"/>
        <v>14</v>
      </c>
      <c r="X22" s="37">
        <f t="shared" si="6"/>
        <v>0</v>
      </c>
    </row>
    <row r="23" spans="1:30" x14ac:dyDescent="0.2">
      <c r="B23" s="9"/>
      <c r="C23" s="10"/>
      <c r="D23" s="39"/>
      <c r="E23" s="29"/>
      <c r="F23" s="29"/>
      <c r="G23" s="29"/>
      <c r="H23" s="38"/>
      <c r="I23" s="48"/>
      <c r="J23" s="49"/>
      <c r="K23" s="49"/>
      <c r="L23" s="49"/>
      <c r="M23" s="49"/>
      <c r="N23" s="225"/>
      <c r="O23" s="226"/>
      <c r="P23" s="227"/>
      <c r="Q23" s="228"/>
      <c r="R23" s="229"/>
      <c r="S23" s="219"/>
      <c r="T23" s="325">
        <f t="shared" si="3"/>
        <v>0</v>
      </c>
      <c r="U23" s="326">
        <f t="shared" si="4"/>
        <v>14</v>
      </c>
      <c r="X23" s="37">
        <f t="shared" si="6"/>
        <v>0</v>
      </c>
    </row>
    <row r="24" spans="1:30" x14ac:dyDescent="0.2">
      <c r="B24" s="9"/>
      <c r="C24" s="10"/>
      <c r="D24" s="39"/>
      <c r="E24" s="29"/>
      <c r="F24" s="29"/>
      <c r="G24" s="29"/>
      <c r="H24" s="38"/>
      <c r="I24" s="48"/>
      <c r="J24" s="49"/>
      <c r="K24" s="49"/>
      <c r="L24" s="49"/>
      <c r="M24" s="49"/>
      <c r="N24" s="225"/>
      <c r="O24" s="226"/>
      <c r="P24" s="227"/>
      <c r="Q24" s="228"/>
      <c r="R24" s="229"/>
      <c r="S24" s="219"/>
      <c r="T24" s="325">
        <f t="shared" si="3"/>
        <v>0</v>
      </c>
      <c r="U24" s="326">
        <f t="shared" si="4"/>
        <v>14</v>
      </c>
      <c r="X24" s="37">
        <f t="shared" si="6"/>
        <v>0</v>
      </c>
    </row>
    <row r="25" spans="1:30" x14ac:dyDescent="0.2">
      <c r="B25" s="9"/>
      <c r="C25" s="10"/>
      <c r="D25" s="39"/>
      <c r="E25" s="29"/>
      <c r="F25" s="29"/>
      <c r="G25" s="29"/>
      <c r="H25" s="38"/>
      <c r="I25" s="48"/>
      <c r="J25" s="49"/>
      <c r="K25" s="49"/>
      <c r="L25" s="49"/>
      <c r="M25" s="49"/>
      <c r="N25" s="225"/>
      <c r="O25" s="226"/>
      <c r="P25" s="227"/>
      <c r="Q25" s="228"/>
      <c r="R25" s="229"/>
      <c r="S25" s="219"/>
      <c r="T25" s="325">
        <f t="shared" si="3"/>
        <v>0</v>
      </c>
      <c r="U25" s="326">
        <f t="shared" si="4"/>
        <v>14</v>
      </c>
      <c r="X25" s="37">
        <f t="shared" si="6"/>
        <v>0</v>
      </c>
    </row>
    <row r="26" spans="1:30" x14ac:dyDescent="0.2">
      <c r="B26" s="9"/>
      <c r="C26" s="10"/>
      <c r="D26" s="39"/>
      <c r="E26" s="29"/>
      <c r="F26" s="29"/>
      <c r="G26" s="29"/>
      <c r="H26" s="38"/>
      <c r="I26" s="48"/>
      <c r="J26" s="49"/>
      <c r="K26" s="49"/>
      <c r="L26" s="49"/>
      <c r="M26" s="49"/>
      <c r="N26" s="225"/>
      <c r="O26" s="226"/>
      <c r="P26" s="227"/>
      <c r="Q26" s="228"/>
      <c r="R26" s="229"/>
      <c r="S26" s="219"/>
      <c r="T26" s="325">
        <f t="shared" si="3"/>
        <v>0</v>
      </c>
      <c r="U26" s="326">
        <f t="shared" si="4"/>
        <v>14</v>
      </c>
      <c r="X26" s="37">
        <f t="shared" si="6"/>
        <v>0</v>
      </c>
    </row>
    <row r="27" spans="1:30" x14ac:dyDescent="0.2">
      <c r="B27" s="9"/>
      <c r="C27" s="10"/>
      <c r="D27" s="39"/>
      <c r="E27" s="29"/>
      <c r="F27" s="29"/>
      <c r="G27" s="29"/>
      <c r="H27" s="38"/>
      <c r="I27" s="48"/>
      <c r="J27" s="49"/>
      <c r="K27" s="49"/>
      <c r="L27" s="49"/>
      <c r="M27" s="49"/>
      <c r="N27" s="225"/>
      <c r="O27" s="226"/>
      <c r="P27" s="227"/>
      <c r="Q27" s="228"/>
      <c r="R27" s="229"/>
      <c r="S27" s="219"/>
      <c r="T27" s="325">
        <f t="shared" si="3"/>
        <v>0</v>
      </c>
      <c r="U27" s="326">
        <f t="shared" si="4"/>
        <v>14</v>
      </c>
      <c r="X27" s="37">
        <f t="shared" si="6"/>
        <v>0</v>
      </c>
    </row>
    <row r="28" spans="1:30" ht="13.5" thickBot="1" x14ac:dyDescent="0.25">
      <c r="B28" s="11"/>
      <c r="C28" s="14"/>
      <c r="D28" s="50"/>
      <c r="E28" s="42"/>
      <c r="F28" s="42"/>
      <c r="G28" s="42"/>
      <c r="H28" s="43"/>
      <c r="I28" s="50"/>
      <c r="J28" s="42"/>
      <c r="K28" s="42"/>
      <c r="L28" s="42"/>
      <c r="M28" s="42"/>
      <c r="N28" s="236"/>
      <c r="O28" s="237"/>
      <c r="P28" s="238"/>
      <c r="Q28" s="239"/>
      <c r="R28" s="240"/>
      <c r="S28" s="241"/>
      <c r="T28" s="327">
        <f t="shared" si="3"/>
        <v>0</v>
      </c>
      <c r="U28" s="328">
        <f t="shared" si="4"/>
        <v>14</v>
      </c>
      <c r="X28" s="37">
        <f t="shared" si="6"/>
        <v>0</v>
      </c>
    </row>
    <row r="29" spans="1:30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30" x14ac:dyDescent="0.2">
      <c r="A30" s="1"/>
      <c r="B30" s="1"/>
      <c r="C30" s="1"/>
      <c r="D30" s="1" t="s">
        <v>411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37"/>
      <c r="R30" s="129"/>
      <c r="T30" s="1"/>
    </row>
    <row r="31" spans="1:30" ht="13.5" thickBot="1" x14ac:dyDescent="0.25">
      <c r="A31" s="1"/>
      <c r="M31" s="1"/>
      <c r="N31" s="1"/>
      <c r="O31" s="1"/>
      <c r="P31" s="1"/>
      <c r="Q31" s="137"/>
      <c r="R31" s="129"/>
      <c r="T31" s="1"/>
    </row>
    <row r="32" spans="1:30" x14ac:dyDescent="0.2">
      <c r="A32" s="1"/>
      <c r="B32" s="6" t="s">
        <v>85</v>
      </c>
      <c r="C32" s="8"/>
      <c r="D32" s="146"/>
      <c r="E32" s="7"/>
      <c r="F32" s="7"/>
      <c r="G32" s="7"/>
      <c r="H32" s="7"/>
      <c r="I32" s="142"/>
      <c r="J32" s="126"/>
      <c r="M32" s="101"/>
      <c r="N32" s="101"/>
      <c r="O32" s="101"/>
      <c r="P32" s="101"/>
      <c r="Q32" s="138"/>
      <c r="R32" s="130"/>
      <c r="S32" s="123"/>
      <c r="T32" s="101"/>
      <c r="U32" s="101"/>
      <c r="V32" s="101"/>
      <c r="W32" s="101"/>
      <c r="X32" s="102"/>
      <c r="Y32" s="101"/>
      <c r="Z32" s="101"/>
      <c r="AA32" s="101"/>
      <c r="AB32" s="101"/>
      <c r="AC32" s="101"/>
      <c r="AD32" s="101"/>
    </row>
    <row r="33" spans="1:30" x14ac:dyDescent="0.2">
      <c r="A33" s="1"/>
      <c r="B33" s="9" t="s">
        <v>1</v>
      </c>
      <c r="C33" s="10"/>
      <c r="D33" s="147" t="str">
        <f t="shared" ref="D33:G34" si="7">D6</f>
        <v>MrSwingKing</v>
      </c>
      <c r="E33" s="147" t="str">
        <f t="shared" si="7"/>
        <v>Hørhave</v>
      </c>
      <c r="F33" s="147" t="str">
        <f t="shared" si="7"/>
        <v>Odense</v>
      </c>
      <c r="G33" s="147" t="str">
        <f t="shared" si="7"/>
        <v>SwingingDK</v>
      </c>
      <c r="H33" s="147"/>
      <c r="I33" s="162" t="s">
        <v>42</v>
      </c>
      <c r="J33" s="127" t="s">
        <v>15</v>
      </c>
      <c r="M33" s="101"/>
      <c r="N33" s="101"/>
      <c r="O33" s="101"/>
      <c r="P33" s="101"/>
      <c r="Q33" s="138"/>
      <c r="R33" s="130"/>
      <c r="S33" s="123"/>
      <c r="T33" s="101"/>
      <c r="U33" s="101"/>
      <c r="V33" s="101"/>
      <c r="W33" s="101"/>
      <c r="X33" s="102"/>
      <c r="Y33" s="103"/>
      <c r="Z33" s="101"/>
      <c r="AA33" s="101"/>
      <c r="AB33" s="101"/>
      <c r="AC33" s="101"/>
      <c r="AD33" s="101"/>
    </row>
    <row r="34" spans="1:30" ht="13.5" thickBot="1" x14ac:dyDescent="0.25">
      <c r="A34" s="1"/>
      <c r="B34" s="22"/>
      <c r="C34" s="149"/>
      <c r="D34" s="147" t="str">
        <f t="shared" si="7"/>
        <v>9. April</v>
      </c>
      <c r="E34" s="147" t="str">
        <f t="shared" si="7"/>
        <v>28. April</v>
      </c>
      <c r="F34" s="147" t="str">
        <f t="shared" si="7"/>
        <v>16. Juni</v>
      </c>
      <c r="G34" s="147" t="str">
        <f t="shared" si="7"/>
        <v>1-2. September</v>
      </c>
      <c r="H34" s="147"/>
      <c r="I34" s="163"/>
      <c r="J34" s="128"/>
      <c r="M34" s="101"/>
      <c r="N34" s="101"/>
      <c r="O34" s="101"/>
      <c r="P34" s="101"/>
      <c r="Q34" s="138"/>
      <c r="R34" s="130"/>
      <c r="S34" s="123"/>
      <c r="T34" s="101"/>
      <c r="U34" s="101"/>
      <c r="V34" s="101"/>
      <c r="W34" s="101"/>
      <c r="X34" s="102"/>
      <c r="Y34" s="103"/>
      <c r="Z34" s="101"/>
      <c r="AA34" s="101"/>
      <c r="AB34" s="101"/>
      <c r="AC34" s="101"/>
      <c r="AD34" s="101"/>
    </row>
    <row r="35" spans="1:30" s="105" customFormat="1" x14ac:dyDescent="0.2">
      <c r="A35" s="104"/>
      <c r="B35" s="30" t="str">
        <f>IF($C$15="s",B$15,"")</f>
        <v>Hans Christian Christensen</v>
      </c>
      <c r="C35" s="151" t="str">
        <f>IF($C$15="s",C$15,"")</f>
        <v>s</v>
      </c>
      <c r="D35" s="30">
        <f>IF($C$15="s",D$15,0)</f>
        <v>0.78820000000000001</v>
      </c>
      <c r="E35" s="31">
        <f>IF($C$15="s",E$15,0)</f>
        <v>0</v>
      </c>
      <c r="F35" s="31">
        <f>IF($C$15="s",F$15,0)</f>
        <v>0</v>
      </c>
      <c r="G35" s="151">
        <f>IF($C$15="s",G$15,0)</f>
        <v>0.60979276280468153</v>
      </c>
      <c r="H35" s="151"/>
      <c r="I35" s="157">
        <f>SUM(LARGE(D35:H35,{1}))</f>
        <v>0.78820000000000001</v>
      </c>
      <c r="J35" s="154">
        <f t="shared" ref="J35:J55" si="8">RANK(I35,$I$35:$I$55)</f>
        <v>1</v>
      </c>
      <c r="K35"/>
      <c r="L35"/>
      <c r="Q35" s="139"/>
      <c r="R35" s="131"/>
      <c r="S35" s="124"/>
    </row>
    <row r="36" spans="1:30" s="105" customFormat="1" x14ac:dyDescent="0.2">
      <c r="A36" s="104"/>
      <c r="B36" s="28" t="str">
        <f>IF($C$18="s",B$18,"")</f>
        <v>Claus M Jensen</v>
      </c>
      <c r="C36" s="152" t="str">
        <f>IF($C$18="s",C$18,"")</f>
        <v>s</v>
      </c>
      <c r="D36" s="28">
        <f>IF($C$18="s",D$18,0)</f>
        <v>0.72140000000000004</v>
      </c>
      <c r="E36" s="29">
        <f>IF($C$18="s",E$18,0)</f>
        <v>0</v>
      </c>
      <c r="F36" s="29">
        <f>IF($C$18="s",F$18,0)</f>
        <v>0</v>
      </c>
      <c r="G36" s="152">
        <f>IF($C$18="s",G$18,0)</f>
        <v>0</v>
      </c>
      <c r="H36" s="152"/>
      <c r="I36" s="150">
        <f>SUM(LARGE(D36:H36,{1}))</f>
        <v>0.72140000000000004</v>
      </c>
      <c r="J36" s="155">
        <f t="shared" si="8"/>
        <v>2</v>
      </c>
      <c r="K36"/>
      <c r="L36"/>
      <c r="Q36" s="139"/>
      <c r="R36" s="131"/>
      <c r="S36" s="124"/>
    </row>
    <row r="37" spans="1:30" x14ac:dyDescent="0.2">
      <c r="A37" s="1"/>
      <c r="B37" s="28" t="str">
        <f>IF($C$16="s",B$16,"")</f>
        <v>Thomas Jensen</v>
      </c>
      <c r="C37" s="152" t="str">
        <f>IF($C$16="s",C$16,"")</f>
        <v>s</v>
      </c>
      <c r="D37" s="28">
        <f>IF($C$16="s",D$16,0)</f>
        <v>0</v>
      </c>
      <c r="E37" s="29">
        <f>IF($C$16="s",E$16,0)</f>
        <v>0</v>
      </c>
      <c r="F37" s="29">
        <f>IF($C$16="s",F$16,0)</f>
        <v>0.62129999999999996</v>
      </c>
      <c r="G37" s="152">
        <f>IF($C$16="s",G$16,0)</f>
        <v>0.69247288736175239</v>
      </c>
      <c r="H37" s="152"/>
      <c r="I37" s="150">
        <f>SUM(LARGE(D37:H37,{1}))</f>
        <v>0.69247288736175239</v>
      </c>
      <c r="J37" s="155">
        <f t="shared" si="8"/>
        <v>3</v>
      </c>
      <c r="M37" s="101"/>
      <c r="N37" s="101"/>
      <c r="O37" s="101"/>
      <c r="P37" s="101"/>
      <c r="Q37" s="138"/>
      <c r="R37" s="130"/>
      <c r="S37" s="123"/>
      <c r="T37" s="101"/>
      <c r="U37" s="101"/>
      <c r="V37" s="101"/>
      <c r="W37" s="101"/>
      <c r="X37" s="102"/>
      <c r="Y37" s="103"/>
      <c r="Z37" s="101"/>
      <c r="AA37" s="101"/>
      <c r="AB37" s="101"/>
      <c r="AC37" s="101"/>
      <c r="AD37" s="101"/>
    </row>
    <row r="38" spans="1:30" x14ac:dyDescent="0.2">
      <c r="B38" s="28" t="str">
        <f>IF($C$19="s",B$19,"")</f>
        <v>Søren Helsted</v>
      </c>
      <c r="C38" s="152" t="str">
        <f>IF($C$19="s",C$19,"")</f>
        <v>s</v>
      </c>
      <c r="D38" s="28">
        <f>IF($C$19="s",D$19,0)</f>
        <v>0</v>
      </c>
      <c r="E38" s="29">
        <f>IF($C$19="s",E$19,0)</f>
        <v>0</v>
      </c>
      <c r="F38" s="29">
        <f>IF($C$19="s",F$19,0)</f>
        <v>0.54259999999999997</v>
      </c>
      <c r="G38" s="152">
        <f>IF($C$19="s",G$19,0)</f>
        <v>0</v>
      </c>
      <c r="H38" s="152"/>
      <c r="I38" s="150">
        <f>SUM(LARGE(D38:H38,{1}))</f>
        <v>0.54259999999999997</v>
      </c>
      <c r="J38" s="155">
        <f t="shared" si="8"/>
        <v>4</v>
      </c>
    </row>
    <row r="39" spans="1:30" x14ac:dyDescent="0.2">
      <c r="A39" s="1"/>
      <c r="B39" s="28" t="str">
        <f>IF($C$20="s",B$20,"")</f>
        <v>André Bertelsen</v>
      </c>
      <c r="C39" s="152" t="str">
        <f>IF($C$20="s",C$20,"")</f>
        <v>s</v>
      </c>
      <c r="D39" s="28">
        <f>IF($C$20="s",D$20,0)</f>
        <v>0</v>
      </c>
      <c r="E39" s="29">
        <f>IF($C$20="s",E$20,0)</f>
        <v>0</v>
      </c>
      <c r="F39" s="29">
        <f>IF($C$20="s",F$20,0)</f>
        <v>0.43959999999999999</v>
      </c>
      <c r="G39" s="152">
        <f>IF($C$20="s",G$20,0)</f>
        <v>0</v>
      </c>
      <c r="H39" s="152"/>
      <c r="I39" s="150">
        <f>SUM(LARGE(D39:H39,{1}))</f>
        <v>0.43959999999999999</v>
      </c>
      <c r="J39" s="155">
        <f t="shared" si="8"/>
        <v>5</v>
      </c>
      <c r="M39" s="101"/>
      <c r="N39" s="101"/>
      <c r="O39" s="101"/>
      <c r="P39" s="101"/>
      <c r="Q39" s="138"/>
      <c r="R39" s="130"/>
      <c r="S39" s="123"/>
      <c r="T39" s="101"/>
      <c r="U39" s="101"/>
      <c r="V39" s="101"/>
      <c r="W39" s="101"/>
      <c r="X39" s="102"/>
      <c r="Y39" s="103"/>
      <c r="Z39" s="101"/>
      <c r="AA39" s="101"/>
      <c r="AB39" s="101"/>
      <c r="AC39" s="101"/>
      <c r="AD39" s="101"/>
    </row>
    <row r="40" spans="1:30" x14ac:dyDescent="0.2">
      <c r="A40" s="1"/>
      <c r="B40" s="28" t="str">
        <f>IF($C$17="s",B$17,"")</f>
        <v/>
      </c>
      <c r="C40" s="152" t="str">
        <f>IF($C$17="s",C$17,"")</f>
        <v/>
      </c>
      <c r="D40" s="28">
        <f>IF($C$17="s",D$17,0)</f>
        <v>0</v>
      </c>
      <c r="E40" s="29">
        <f>IF($C$17="s",E$17,0)</f>
        <v>0</v>
      </c>
      <c r="F40" s="29">
        <f>IF($C$17="s",F$17,0)</f>
        <v>0</v>
      </c>
      <c r="G40" s="152">
        <f>IF($C$17="s",G$17,0)</f>
        <v>0</v>
      </c>
      <c r="H40" s="152"/>
      <c r="I40" s="150">
        <f>SUM(LARGE(D40:H40,{1}))</f>
        <v>0</v>
      </c>
      <c r="J40" s="155">
        <f t="shared" si="8"/>
        <v>6</v>
      </c>
      <c r="M40" s="101"/>
      <c r="N40" s="101"/>
      <c r="O40" s="101"/>
      <c r="P40" s="101"/>
      <c r="Q40" s="138"/>
      <c r="R40" s="130"/>
      <c r="S40" s="123"/>
      <c r="T40" s="101"/>
      <c r="U40" s="101"/>
      <c r="V40" s="101"/>
      <c r="W40" s="101"/>
      <c r="X40" s="102"/>
      <c r="Y40" s="103"/>
      <c r="Z40" s="101"/>
      <c r="AA40" s="101"/>
      <c r="AB40" s="101"/>
      <c r="AC40" s="101"/>
      <c r="AD40" s="101"/>
    </row>
    <row r="41" spans="1:30" s="105" customFormat="1" x14ac:dyDescent="0.2">
      <c r="A41" s="104"/>
      <c r="B41" s="28" t="str">
        <f>IF($C$12="s",B$12,"")</f>
        <v/>
      </c>
      <c r="C41" s="152" t="str">
        <f>IF($C$12="s",C$12,"")</f>
        <v/>
      </c>
      <c r="D41" s="28">
        <f>IF($C$12="s",D$12,0)</f>
        <v>0</v>
      </c>
      <c r="E41" s="29">
        <f>IF($C$12="s",E$12,0)</f>
        <v>0</v>
      </c>
      <c r="F41" s="29">
        <f>IF($C$12="s",F$12,0)</f>
        <v>0</v>
      </c>
      <c r="G41" s="152">
        <f>IF($C$12="s",G$12,0)</f>
        <v>0</v>
      </c>
      <c r="H41" s="152"/>
      <c r="I41" s="150">
        <f>SUM(LARGE(D41:H41,{1}))</f>
        <v>0</v>
      </c>
      <c r="J41" s="155">
        <f t="shared" si="8"/>
        <v>6</v>
      </c>
      <c r="K41"/>
      <c r="L41"/>
      <c r="Q41" s="139"/>
      <c r="R41" s="131"/>
      <c r="S41" s="124"/>
    </row>
    <row r="42" spans="1:30" s="105" customFormat="1" x14ac:dyDescent="0.2">
      <c r="A42" s="104"/>
      <c r="B42" s="28" t="str">
        <f>IF($C$11="s",B$11,"")</f>
        <v/>
      </c>
      <c r="C42" s="152" t="str">
        <f>IF($C$11="s",C$11,"")</f>
        <v/>
      </c>
      <c r="D42" s="28">
        <f>IF($C$11="s",D$11,0)</f>
        <v>0</v>
      </c>
      <c r="E42" s="29">
        <f>IF($C$11="s",E$11,0)</f>
        <v>0</v>
      </c>
      <c r="F42" s="29">
        <f>IF($C$11="s",F$11,0)</f>
        <v>0</v>
      </c>
      <c r="G42" s="152">
        <f>IF($C$11="s",G$11,0)</f>
        <v>0</v>
      </c>
      <c r="H42" s="152"/>
      <c r="I42" s="150">
        <f>SUM(LARGE(D42:H42,{1}))</f>
        <v>0</v>
      </c>
      <c r="J42" s="155">
        <f t="shared" si="8"/>
        <v>6</v>
      </c>
      <c r="K42"/>
      <c r="L42"/>
      <c r="Q42" s="139"/>
      <c r="R42" s="131"/>
      <c r="S42" s="124"/>
    </row>
    <row r="43" spans="1:30" s="105" customFormat="1" x14ac:dyDescent="0.2">
      <c r="A43" s="104"/>
      <c r="B43" s="28" t="str">
        <f>IF($C$10="s",B$10,"")</f>
        <v/>
      </c>
      <c r="C43" s="152" t="str">
        <f>IF($C$10="s",C$10,"")</f>
        <v/>
      </c>
      <c r="D43" s="28">
        <f>IF($C$10="s",D$10,0)</f>
        <v>0</v>
      </c>
      <c r="E43" s="29">
        <f>IF($C$10="s",E$10,0)</f>
        <v>0</v>
      </c>
      <c r="F43" s="29">
        <f>IF($C$10="s",F$10,0)</f>
        <v>0</v>
      </c>
      <c r="G43" s="152">
        <f>IF($C$10="s",G$10,0)</f>
        <v>0</v>
      </c>
      <c r="H43" s="152"/>
      <c r="I43" s="150">
        <f>SUM(LARGE(D43:H43,{1}))</f>
        <v>0</v>
      </c>
      <c r="J43" s="155">
        <f t="shared" si="8"/>
        <v>6</v>
      </c>
      <c r="K43"/>
      <c r="L43"/>
      <c r="Q43" s="139"/>
      <c r="R43" s="131"/>
      <c r="S43" s="124"/>
    </row>
    <row r="44" spans="1:30" s="105" customFormat="1" x14ac:dyDescent="0.2">
      <c r="A44" s="104"/>
      <c r="B44" s="28" t="str">
        <f>IF($C$9="s",B$9,"")</f>
        <v/>
      </c>
      <c r="C44" s="152" t="str">
        <f>IF($C$9="s",C$9,"")</f>
        <v/>
      </c>
      <c r="D44" s="28">
        <f>IF($C$9="s",D$9,0)</f>
        <v>0</v>
      </c>
      <c r="E44" s="29">
        <f>IF($C$9="s",E$9,0)</f>
        <v>0</v>
      </c>
      <c r="F44" s="29">
        <f>IF($C$9="s",F$9,0)</f>
        <v>0</v>
      </c>
      <c r="G44" s="152">
        <f>IF($C$9="s",G$9,0)</f>
        <v>0</v>
      </c>
      <c r="H44" s="152"/>
      <c r="I44" s="150">
        <f>SUM(LARGE(D44:H44,{1}))</f>
        <v>0</v>
      </c>
      <c r="J44" s="155">
        <f t="shared" si="8"/>
        <v>6</v>
      </c>
      <c r="K44"/>
      <c r="L44"/>
      <c r="Q44" s="139"/>
      <c r="R44" s="131"/>
      <c r="S44" s="124"/>
    </row>
    <row r="45" spans="1:30" s="105" customFormat="1" x14ac:dyDescent="0.2">
      <c r="A45" s="104"/>
      <c r="B45" s="28" t="str">
        <f>IF($C$8="s",B$8,"")</f>
        <v/>
      </c>
      <c r="C45" s="152" t="str">
        <f>IF($C$8="s",C$8,"")</f>
        <v/>
      </c>
      <c r="D45" s="28">
        <f>IF($C$8="s",D$8,0)</f>
        <v>0</v>
      </c>
      <c r="E45" s="29">
        <f>IF($C$8="s",E$8,0)</f>
        <v>0</v>
      </c>
      <c r="F45" s="29">
        <f>IF($C$8="s",F$8,0)</f>
        <v>0</v>
      </c>
      <c r="G45" s="152">
        <f>IF($C$8="s",G$8,0)</f>
        <v>0</v>
      </c>
      <c r="H45" s="152"/>
      <c r="I45" s="150">
        <f>SUM(LARGE(D45:H45,{1}))</f>
        <v>0</v>
      </c>
      <c r="J45" s="155">
        <f t="shared" si="8"/>
        <v>6</v>
      </c>
      <c r="K45"/>
      <c r="L45"/>
      <c r="Q45" s="139"/>
      <c r="R45" s="131"/>
      <c r="S45" s="124"/>
    </row>
    <row r="46" spans="1:30" s="105" customFormat="1" x14ac:dyDescent="0.2">
      <c r="A46" s="104"/>
      <c r="B46" s="28" t="str">
        <f>IF($C$13="s",B$13,"")</f>
        <v/>
      </c>
      <c r="C46" s="152" t="str">
        <f>IF($C$13="s",C$13,"")</f>
        <v/>
      </c>
      <c r="D46" s="28">
        <f>IF($C$13="s",D$13,0)</f>
        <v>0</v>
      </c>
      <c r="E46" s="29">
        <f>IF($C$13="s",E$13,0)</f>
        <v>0</v>
      </c>
      <c r="F46" s="29">
        <f>IF($C$13="s",F$13,0)</f>
        <v>0</v>
      </c>
      <c r="G46" s="152">
        <f>IF($C$13="s",G$13,0)</f>
        <v>0</v>
      </c>
      <c r="H46" s="152"/>
      <c r="I46" s="150">
        <f>SUM(LARGE(D46:H46,{1}))</f>
        <v>0</v>
      </c>
      <c r="J46" s="155">
        <f t="shared" si="8"/>
        <v>6</v>
      </c>
      <c r="K46"/>
      <c r="L46"/>
      <c r="Q46" s="139"/>
      <c r="R46" s="131"/>
      <c r="S46" s="124"/>
    </row>
    <row r="47" spans="1:30" s="105" customFormat="1" x14ac:dyDescent="0.2">
      <c r="A47" s="104"/>
      <c r="B47" s="28" t="str">
        <f>IF($C$14="s",B$14,"")</f>
        <v/>
      </c>
      <c r="C47" s="152" t="str">
        <f>IF($C$14="s",C$14,"")</f>
        <v/>
      </c>
      <c r="D47" s="28">
        <f>IF($C$14="s",D$14,0)</f>
        <v>0</v>
      </c>
      <c r="E47" s="29">
        <f>IF($C$14="s",E$14,0)</f>
        <v>0</v>
      </c>
      <c r="F47" s="29">
        <f>IF($C$14="s",F$14,0)</f>
        <v>0</v>
      </c>
      <c r="G47" s="152">
        <f>IF($C$14="s",G$14,0)</f>
        <v>0</v>
      </c>
      <c r="H47" s="152"/>
      <c r="I47" s="150">
        <f>SUM(LARGE(D47:H47,{1}))</f>
        <v>0</v>
      </c>
      <c r="J47" s="155">
        <f t="shared" si="8"/>
        <v>6</v>
      </c>
      <c r="K47"/>
      <c r="L47"/>
      <c r="Q47" s="139"/>
      <c r="R47" s="131"/>
      <c r="S47" s="124"/>
    </row>
    <row r="48" spans="1:30" x14ac:dyDescent="0.2">
      <c r="B48" s="28" t="str">
        <f>IF($C$21="s",B$21,"")</f>
        <v/>
      </c>
      <c r="C48" s="152" t="str">
        <f>IF($C$21="s",C$21,"")</f>
        <v/>
      </c>
      <c r="D48" s="28">
        <f>IF($C$21="s",D$21,0)</f>
        <v>0</v>
      </c>
      <c r="E48" s="29">
        <f>IF($C$21="s",E$21,0)</f>
        <v>0</v>
      </c>
      <c r="F48" s="29">
        <f>IF($C$21="s",F$21,0)</f>
        <v>0</v>
      </c>
      <c r="G48" s="152">
        <f>IF($C$21="s",G$21,0)</f>
        <v>0</v>
      </c>
      <c r="H48" s="152"/>
      <c r="I48" s="150">
        <f>SUM(LARGE(D48:H48,{1}))</f>
        <v>0</v>
      </c>
      <c r="J48" s="155">
        <f t="shared" si="8"/>
        <v>6</v>
      </c>
    </row>
    <row r="49" spans="1:30" x14ac:dyDescent="0.2">
      <c r="A49" s="1"/>
      <c r="B49" s="28" t="str">
        <f>IF($C$22="s",B$22,"")</f>
        <v/>
      </c>
      <c r="C49" s="152" t="str">
        <f>IF($C$22="s",C$22,"")</f>
        <v/>
      </c>
      <c r="D49" s="28">
        <f>IF($C$22="s",D$22,0)</f>
        <v>0</v>
      </c>
      <c r="E49" s="29">
        <f>IF($C$22="s",E$22,0)</f>
        <v>0</v>
      </c>
      <c r="F49" s="29">
        <f>IF($C$22="s",F$22,0)</f>
        <v>0</v>
      </c>
      <c r="G49" s="152">
        <f>IF($C$22="s",G$22,0)</f>
        <v>0</v>
      </c>
      <c r="H49" s="152"/>
      <c r="I49" s="150">
        <f>SUM(LARGE(D49:H49,{1}))</f>
        <v>0</v>
      </c>
      <c r="J49" s="155">
        <f t="shared" si="8"/>
        <v>6</v>
      </c>
      <c r="K49" s="54"/>
      <c r="L49" s="54"/>
      <c r="M49" s="101"/>
      <c r="N49" s="101"/>
      <c r="O49" s="101"/>
      <c r="P49" s="101"/>
      <c r="Q49" s="138"/>
      <c r="R49" s="130"/>
      <c r="S49" s="123"/>
      <c r="T49" s="101"/>
      <c r="U49" s="101"/>
      <c r="V49" s="101"/>
      <c r="W49" s="101"/>
      <c r="X49" s="102"/>
      <c r="Y49" s="103"/>
      <c r="Z49" s="101"/>
      <c r="AA49" s="101"/>
      <c r="AB49" s="101"/>
      <c r="AC49" s="101"/>
      <c r="AD49" s="101"/>
    </row>
    <row r="50" spans="1:30" x14ac:dyDescent="0.2">
      <c r="B50" s="28" t="str">
        <f>IF($C$23="s",B$23,"")</f>
        <v/>
      </c>
      <c r="C50" s="152" t="str">
        <f>IF($C$23="s",C$23,"")</f>
        <v/>
      </c>
      <c r="D50" s="28">
        <f>IF($C$23="s",D$23,0)</f>
        <v>0</v>
      </c>
      <c r="E50" s="29">
        <f>IF($C$23="s",E$23,0)</f>
        <v>0</v>
      </c>
      <c r="F50" s="29">
        <f>IF($C$23="s",F$23,0)</f>
        <v>0</v>
      </c>
      <c r="G50" s="152">
        <f>IF($C$23="s",G$23,0)</f>
        <v>0</v>
      </c>
      <c r="H50" s="152"/>
      <c r="I50" s="150">
        <f>SUM(LARGE(D50:H50,{1}))</f>
        <v>0</v>
      </c>
      <c r="J50" s="155">
        <f t="shared" si="8"/>
        <v>6</v>
      </c>
      <c r="K50" s="54"/>
      <c r="L50" s="54"/>
    </row>
    <row r="51" spans="1:30" x14ac:dyDescent="0.2">
      <c r="B51" s="28" t="str">
        <f>IF($C$24="s",B$24,"")</f>
        <v/>
      </c>
      <c r="C51" s="152" t="str">
        <f>IF($C$24="s",C$24,"")</f>
        <v/>
      </c>
      <c r="D51" s="28">
        <f>IF($C$24="s",D$24,0)</f>
        <v>0</v>
      </c>
      <c r="E51" s="29">
        <f>IF($C$24="s",E$24,0)</f>
        <v>0</v>
      </c>
      <c r="F51" s="29">
        <f>IF($C$24="s",F$24,0)</f>
        <v>0</v>
      </c>
      <c r="G51" s="152">
        <f>IF($C$24="s",G$24,0)</f>
        <v>0</v>
      </c>
      <c r="H51" s="152"/>
      <c r="I51" s="150">
        <f>SUM(LARGE(D51:H51,{1}))</f>
        <v>0</v>
      </c>
      <c r="J51" s="155">
        <f t="shared" si="8"/>
        <v>6</v>
      </c>
      <c r="K51" s="54"/>
      <c r="L51" s="54"/>
    </row>
    <row r="52" spans="1:30" x14ac:dyDescent="0.2">
      <c r="B52" s="28" t="str">
        <f>IF($C$25="s",B$25,"")</f>
        <v/>
      </c>
      <c r="C52" s="152" t="str">
        <f>IF($C$25="s",C$25,"")</f>
        <v/>
      </c>
      <c r="D52" s="28">
        <f>IF($C$25="s",D$25,0)</f>
        <v>0</v>
      </c>
      <c r="E52" s="29">
        <f>IF($C$25="s",E$25,0)</f>
        <v>0</v>
      </c>
      <c r="F52" s="29">
        <f>IF($C$25="s",F$25,0)</f>
        <v>0</v>
      </c>
      <c r="G52" s="152">
        <f>IF($C$25="s",G$25,0)</f>
        <v>0</v>
      </c>
      <c r="H52" s="152"/>
      <c r="I52" s="150">
        <f>SUM(LARGE(D52:H52,{1}))</f>
        <v>0</v>
      </c>
      <c r="J52" s="155">
        <f t="shared" si="8"/>
        <v>6</v>
      </c>
      <c r="K52" s="54"/>
      <c r="L52" s="54"/>
    </row>
    <row r="53" spans="1:30" x14ac:dyDescent="0.2">
      <c r="A53" s="1"/>
      <c r="B53" s="28" t="str">
        <f>IF($C$26="s",B$26,"")</f>
        <v/>
      </c>
      <c r="C53" s="152" t="str">
        <f>IF($C$26="s",C$26,"")</f>
        <v/>
      </c>
      <c r="D53" s="28">
        <f>IF($C$26="s",D$26,0)</f>
        <v>0</v>
      </c>
      <c r="E53" s="29">
        <f>IF($C$26="s",E$26,0)</f>
        <v>0</v>
      </c>
      <c r="F53" s="29">
        <f>IF($C$26="s",F$26,0)</f>
        <v>0</v>
      </c>
      <c r="G53" s="152">
        <f>IF($C$26="s",G$26,0)</f>
        <v>0</v>
      </c>
      <c r="H53" s="152"/>
      <c r="I53" s="150">
        <f>SUM(LARGE(D53:H53,{1}))</f>
        <v>0</v>
      </c>
      <c r="J53" s="155">
        <f t="shared" si="8"/>
        <v>6</v>
      </c>
      <c r="K53" s="54"/>
      <c r="L53" s="54"/>
      <c r="O53" s="56"/>
      <c r="Q53" s="140"/>
      <c r="R53" s="132"/>
      <c r="S53" s="56"/>
      <c r="T53" s="1"/>
    </row>
    <row r="54" spans="1:30" x14ac:dyDescent="0.2">
      <c r="A54" s="1"/>
      <c r="B54" s="28" t="str">
        <f>IF($C$27="s",B$27,"")</f>
        <v/>
      </c>
      <c r="C54" s="152" t="str">
        <f>IF($C$27="s",C$27,"")</f>
        <v/>
      </c>
      <c r="D54" s="28">
        <f>IF($C$27="s",D$27,0)</f>
        <v>0</v>
      </c>
      <c r="E54" s="29">
        <f>IF($C$27="s",E$27,0)</f>
        <v>0</v>
      </c>
      <c r="F54" s="29">
        <f>IF($C$27="s",F$27,0)</f>
        <v>0</v>
      </c>
      <c r="G54" s="152">
        <f>IF($C$27="s",G$27,0)</f>
        <v>0</v>
      </c>
      <c r="H54" s="152"/>
      <c r="I54" s="150">
        <f>SUM(LARGE(D54:H54,{1}))</f>
        <v>0</v>
      </c>
      <c r="J54" s="155">
        <f t="shared" si="8"/>
        <v>6</v>
      </c>
      <c r="K54" s="54"/>
      <c r="L54" s="54"/>
      <c r="O54" s="53"/>
      <c r="Q54" s="140"/>
      <c r="R54" s="132"/>
      <c r="S54" s="56"/>
      <c r="T54" s="1"/>
    </row>
    <row r="55" spans="1:30" ht="13.5" thickBot="1" x14ac:dyDescent="0.25">
      <c r="A55" s="1"/>
      <c r="B55" s="41" t="str">
        <f>IF($C$28="s",B$28,"")</f>
        <v/>
      </c>
      <c r="C55" s="153" t="str">
        <f>IF($C$28="s",C$28,"")</f>
        <v/>
      </c>
      <c r="D55" s="41">
        <f>IF($C$28="s",D$28,0)</f>
        <v>0</v>
      </c>
      <c r="E55" s="42">
        <f>IF($C$28="s",E$28,0)</f>
        <v>0</v>
      </c>
      <c r="F55" s="42">
        <f>IF($C$28="s",F$28,0)</f>
        <v>0</v>
      </c>
      <c r="G55" s="153">
        <f>IF($C$28="s",G$28,0)</f>
        <v>0</v>
      </c>
      <c r="H55" s="153"/>
      <c r="I55" s="158">
        <f>SUM(LARGE(D55:H55,{1}))</f>
        <v>0</v>
      </c>
      <c r="J55" s="156">
        <f t="shared" si="8"/>
        <v>6</v>
      </c>
      <c r="K55" s="54"/>
      <c r="L55" s="54"/>
      <c r="O55" s="53"/>
      <c r="Q55" s="140"/>
      <c r="R55" s="129"/>
      <c r="T55" s="1"/>
    </row>
    <row r="56" spans="1:30" x14ac:dyDescent="0.2">
      <c r="A56" s="1"/>
      <c r="J56" s="53"/>
      <c r="K56" s="54"/>
      <c r="L56" s="54"/>
      <c r="O56" s="53"/>
      <c r="Q56" s="140"/>
      <c r="R56" s="129"/>
      <c r="T56" s="1"/>
    </row>
    <row r="57" spans="1:30" x14ac:dyDescent="0.2">
      <c r="A57" s="1"/>
      <c r="J57" s="53"/>
      <c r="K57" s="54"/>
      <c r="L57" s="54"/>
      <c r="O57" s="53"/>
      <c r="Q57" s="140"/>
      <c r="R57" s="129"/>
      <c r="T57" s="1"/>
    </row>
    <row r="58" spans="1:30" x14ac:dyDescent="0.2">
      <c r="J58" s="53"/>
      <c r="K58" s="54"/>
      <c r="L58" s="54"/>
      <c r="O58" s="53"/>
      <c r="Q58" s="140"/>
    </row>
    <row r="59" spans="1:30" ht="13.5" thickBot="1" x14ac:dyDescent="0.25">
      <c r="B59" s="101"/>
      <c r="C59" s="101"/>
      <c r="D59" s="101"/>
      <c r="E59" s="101"/>
      <c r="F59" s="101"/>
      <c r="J59" s="53"/>
      <c r="K59" s="54"/>
      <c r="L59" s="54"/>
      <c r="O59" s="53"/>
      <c r="Q59" s="140"/>
    </row>
    <row r="60" spans="1:30" x14ac:dyDescent="0.2">
      <c r="B60" s="108" t="s">
        <v>59</v>
      </c>
      <c r="C60" s="109"/>
      <c r="D60" s="109" t="s">
        <v>61</v>
      </c>
      <c r="E60" s="110" t="s">
        <v>62</v>
      </c>
      <c r="J60" s="176"/>
      <c r="K60" s="176"/>
      <c r="L60" s="54"/>
      <c r="O60" s="53"/>
      <c r="Q60" s="140"/>
    </row>
    <row r="61" spans="1:30" ht="13.5" thickBot="1" x14ac:dyDescent="0.25">
      <c r="B61" s="111"/>
      <c r="C61" s="106"/>
      <c r="D61" s="106" t="s">
        <v>65</v>
      </c>
      <c r="E61" s="112" t="s">
        <v>65</v>
      </c>
      <c r="J61" s="176"/>
      <c r="K61" s="176"/>
      <c r="L61" s="54"/>
      <c r="O61" s="53"/>
      <c r="Q61" s="140"/>
    </row>
    <row r="62" spans="1:30" x14ac:dyDescent="0.2">
      <c r="B62" s="6" t="s">
        <v>12</v>
      </c>
      <c r="C62" s="173"/>
      <c r="D62" s="177" t="s">
        <v>91</v>
      </c>
      <c r="E62" s="116">
        <f>D62/D$62</f>
        <v>1</v>
      </c>
      <c r="F62" s="105"/>
      <c r="J62" s="176"/>
      <c r="K62" s="176"/>
      <c r="L62" s="54"/>
      <c r="O62" s="53"/>
      <c r="Q62" s="140"/>
    </row>
    <row r="63" spans="1:30" x14ac:dyDescent="0.2">
      <c r="B63" s="9" t="s">
        <v>71</v>
      </c>
      <c r="C63" s="172"/>
      <c r="D63" s="175" t="s">
        <v>92</v>
      </c>
      <c r="E63" s="118">
        <f>D63/D$62</f>
        <v>0.95769354665521311</v>
      </c>
      <c r="F63" s="105"/>
      <c r="J63" s="176"/>
      <c r="K63" s="176"/>
      <c r="L63" s="54"/>
      <c r="O63" s="53"/>
      <c r="Q63" s="140"/>
    </row>
    <row r="64" spans="1:30" x14ac:dyDescent="0.2">
      <c r="B64" s="9" t="s">
        <v>3</v>
      </c>
      <c r="C64" s="172"/>
      <c r="D64" s="175" t="s">
        <v>94</v>
      </c>
      <c r="E64" s="118">
        <f t="shared" ref="E64:E69" si="9">D64/D$62</f>
        <v>0.83335122946418982</v>
      </c>
      <c r="F64" s="105"/>
      <c r="J64" s="176"/>
      <c r="K64" s="176"/>
      <c r="O64" s="53"/>
      <c r="Q64" s="140"/>
    </row>
    <row r="65" spans="2:17" x14ac:dyDescent="0.2">
      <c r="B65" s="9" t="s">
        <v>6</v>
      </c>
      <c r="C65" s="172"/>
      <c r="D65" s="175" t="s">
        <v>96</v>
      </c>
      <c r="E65" s="118">
        <f t="shared" si="9"/>
        <v>0.7675292601739504</v>
      </c>
      <c r="F65" s="105"/>
      <c r="J65" s="176"/>
      <c r="K65" s="176"/>
      <c r="O65" s="53"/>
      <c r="Q65" s="140"/>
    </row>
    <row r="66" spans="2:17" x14ac:dyDescent="0.2">
      <c r="B66" s="9" t="s">
        <v>4</v>
      </c>
      <c r="C66" s="172"/>
      <c r="D66" s="175" t="s">
        <v>93</v>
      </c>
      <c r="E66" s="118">
        <f t="shared" si="9"/>
        <v>0.83818318479544718</v>
      </c>
      <c r="F66" s="105"/>
      <c r="J66" s="176"/>
      <c r="K66" s="176"/>
      <c r="O66" s="53"/>
      <c r="Q66" s="140"/>
    </row>
    <row r="67" spans="2:17" x14ac:dyDescent="0.2">
      <c r="B67" s="9" t="s">
        <v>17</v>
      </c>
      <c r="C67" s="172"/>
      <c r="D67" s="175" t="s">
        <v>95</v>
      </c>
      <c r="E67" s="118">
        <f t="shared" si="9"/>
        <v>0.82089552238805963</v>
      </c>
      <c r="F67" s="105"/>
      <c r="J67" s="176"/>
      <c r="K67" s="176"/>
      <c r="M67" s="53"/>
      <c r="N67" s="54"/>
      <c r="O67" s="141"/>
      <c r="Q67" s="140"/>
    </row>
    <row r="68" spans="2:17" x14ac:dyDescent="0.2">
      <c r="B68" s="9" t="s">
        <v>72</v>
      </c>
      <c r="C68" s="172"/>
      <c r="D68" s="175" t="s">
        <v>98</v>
      </c>
      <c r="E68" s="118">
        <f t="shared" si="9"/>
        <v>0.60979276280468153</v>
      </c>
      <c r="F68" s="105"/>
      <c r="J68" s="176"/>
      <c r="K68" s="176"/>
      <c r="Q68" s="140"/>
    </row>
    <row r="69" spans="2:17" x14ac:dyDescent="0.2">
      <c r="B69" s="9" t="s">
        <v>80</v>
      </c>
      <c r="C69" s="172"/>
      <c r="D69" s="175" t="s">
        <v>97</v>
      </c>
      <c r="E69" s="118">
        <f t="shared" si="9"/>
        <v>0.69247288736175239</v>
      </c>
      <c r="F69" s="105"/>
      <c r="J69" s="176"/>
      <c r="K69" s="176"/>
    </row>
    <row r="70" spans="2:17" ht="13.5" thickBot="1" x14ac:dyDescent="0.25">
      <c r="B70" s="11"/>
      <c r="C70" s="174"/>
      <c r="D70" s="120"/>
      <c r="E70" s="121"/>
      <c r="F70" s="105"/>
      <c r="J70" s="176"/>
      <c r="K70" s="176"/>
    </row>
    <row r="71" spans="2:17" x14ac:dyDescent="0.2">
      <c r="B71" s="1"/>
      <c r="C71" s="1"/>
      <c r="D71" s="1"/>
      <c r="E71" s="1"/>
      <c r="J71" s="176"/>
      <c r="K71" s="176"/>
    </row>
    <row r="72" spans="2:17" x14ac:dyDescent="0.2">
      <c r="B72" s="1"/>
      <c r="C72" s="1"/>
      <c r="D72" s="1"/>
      <c r="E72" s="1"/>
      <c r="J72" s="176"/>
      <c r="K72" s="176"/>
    </row>
    <row r="73" spans="2:17" x14ac:dyDescent="0.2">
      <c r="B73" s="1"/>
      <c r="C73" s="1"/>
      <c r="D73" s="1"/>
      <c r="E73" s="1"/>
      <c r="J73" s="176"/>
      <c r="K73" s="176"/>
    </row>
    <row r="74" spans="2:17" x14ac:dyDescent="0.2">
      <c r="B74" s="1"/>
      <c r="C74" s="1"/>
      <c r="D74" s="1"/>
      <c r="E74" s="1"/>
      <c r="J74" s="176"/>
      <c r="K74" s="176"/>
    </row>
    <row r="75" spans="2:17" x14ac:dyDescent="0.2">
      <c r="J75" s="176"/>
      <c r="K75" s="176"/>
    </row>
    <row r="76" spans="2:17" x14ac:dyDescent="0.2">
      <c r="J76" s="176"/>
      <c r="K76" s="176"/>
    </row>
    <row r="77" spans="2:17" x14ac:dyDescent="0.2">
      <c r="J77" s="176"/>
      <c r="K77" s="176"/>
    </row>
    <row r="78" spans="2:17" x14ac:dyDescent="0.2">
      <c r="J78" s="176"/>
      <c r="K78" s="176"/>
    </row>
    <row r="79" spans="2:17" x14ac:dyDescent="0.2">
      <c r="J79" s="176"/>
      <c r="K79" s="176"/>
    </row>
    <row r="80" spans="2:17" x14ac:dyDescent="0.2">
      <c r="J80" s="1"/>
      <c r="K80" s="1"/>
    </row>
  </sheetData>
  <phoneticPr fontId="0" type="noConversion"/>
  <conditionalFormatting sqref="I35:I55">
    <cfRule type="cellIs" dxfId="3" priority="1" operator="greaterThan">
      <formula>0.8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D62:D69" numberStoredAsText="1"/>
    <ignoredError sqref="K7:M7" twoDigitTextYear="1"/>
    <ignoredError sqref="N8:P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Regler</vt:lpstr>
      <vt:lpstr>Udvikling</vt:lpstr>
      <vt:lpstr>F3K_2018</vt:lpstr>
      <vt:lpstr>F3K_2017</vt:lpstr>
      <vt:lpstr>F3K_2016</vt:lpstr>
      <vt:lpstr>F3K_2015</vt:lpstr>
      <vt:lpstr>F3K_2014</vt:lpstr>
      <vt:lpstr>F3K_2013</vt:lpstr>
      <vt:lpstr>F3K_2012</vt:lpstr>
      <vt:lpstr>F3K_2011</vt:lpstr>
      <vt:lpstr>F3K_2010</vt:lpstr>
      <vt:lpstr>F3K_2009</vt:lpstr>
    </vt:vector>
  </TitlesOfParts>
  <Company>Thrane &amp; Thrane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Nørskov</dc:creator>
  <cp:lastModifiedBy>Søren</cp:lastModifiedBy>
  <cp:lastPrinted>2018-09-08T16:03:26Z</cp:lastPrinted>
  <dcterms:created xsi:type="dcterms:W3CDTF">2009-08-31T11:16:40Z</dcterms:created>
  <dcterms:modified xsi:type="dcterms:W3CDTF">2018-09-09T13:15:34Z</dcterms:modified>
</cp:coreProperties>
</file>